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e002330\AppData\Local\Microsoft\Windows\INetCache\Content.Outlook\LSR3A3IH\"/>
    </mc:Choice>
  </mc:AlternateContent>
  <bookViews>
    <workbookView xWindow="0" yWindow="0" windowWidth="28800" windowHeight="12435"/>
  </bookViews>
  <sheets>
    <sheet name="Atendimento" sheetId="1" r:id="rId1"/>
    <sheet name="Preposto" sheetId="3" r:id="rId2"/>
    <sheet name="Resumo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3" l="1"/>
  <c r="F97" i="1" l="1"/>
  <c r="F96" i="1"/>
  <c r="F97" i="3"/>
  <c r="F96" i="3"/>
  <c r="F91" i="3" l="1"/>
  <c r="M18" i="1"/>
  <c r="G16" i="1" s="1"/>
  <c r="P15" i="1"/>
  <c r="I3" i="1"/>
  <c r="I4" i="1" s="1"/>
  <c r="I5" i="1" s="1"/>
  <c r="I9" i="1" l="1"/>
  <c r="N15" i="1"/>
  <c r="O15" i="1" s="1"/>
  <c r="Q15" i="1" s="1"/>
  <c r="G15" i="1" s="1"/>
  <c r="F15" i="1"/>
  <c r="I18" i="1"/>
  <c r="I19" i="1"/>
  <c r="I20" i="1"/>
  <c r="I26" i="1"/>
  <c r="G81" i="1" s="1"/>
  <c r="G107" i="1" s="1"/>
  <c r="G38" i="1"/>
  <c r="G46" i="1" s="1"/>
  <c r="G47" i="1" s="1"/>
  <c r="G71" i="1" s="1"/>
  <c r="G40" i="1"/>
  <c r="G64" i="1"/>
  <c r="N18" i="3"/>
  <c r="G16" i="3" s="1"/>
  <c r="G38" i="3"/>
  <c r="G69" i="3" s="1"/>
  <c r="G64" i="3"/>
  <c r="G40" i="3"/>
  <c r="I26" i="3"/>
  <c r="G81" i="3" s="1"/>
  <c r="G107" i="3" s="1"/>
  <c r="I20" i="3"/>
  <c r="I19" i="3"/>
  <c r="I18" i="3"/>
  <c r="Q15" i="3"/>
  <c r="O15" i="3"/>
  <c r="P15" i="3" s="1"/>
  <c r="F15" i="3"/>
  <c r="I3" i="3"/>
  <c r="I4" i="3" s="1"/>
  <c r="F91" i="1"/>
  <c r="G46" i="3" l="1"/>
  <c r="G47" i="3" s="1"/>
  <c r="G71" i="3" s="1"/>
  <c r="G65" i="3"/>
  <c r="G66" i="3" s="1"/>
  <c r="G73" i="3" s="1"/>
  <c r="G41" i="3"/>
  <c r="G42" i="3" s="1"/>
  <c r="G70" i="3" s="1"/>
  <c r="F16" i="3"/>
  <c r="I16" i="3" s="1"/>
  <c r="F17" i="3"/>
  <c r="I17" i="3" s="1"/>
  <c r="G65" i="1"/>
  <c r="G66" i="1" s="1"/>
  <c r="G73" i="1" s="1"/>
  <c r="G29" i="3"/>
  <c r="G53" i="3"/>
  <c r="G55" i="3" s="1"/>
  <c r="G72" i="3" s="1"/>
  <c r="F16" i="1"/>
  <c r="I16" i="1" s="1"/>
  <c r="I17" i="1"/>
  <c r="I15" i="1"/>
  <c r="R15" i="3"/>
  <c r="G15" i="3" s="1"/>
  <c r="I15" i="3" s="1"/>
  <c r="G41" i="1"/>
  <c r="G42" i="1" s="1"/>
  <c r="G70" i="1" s="1"/>
  <c r="I12" i="3"/>
  <c r="I34" i="3"/>
  <c r="I59" i="3"/>
  <c r="I40" i="3"/>
  <c r="I61" i="3"/>
  <c r="I30" i="3"/>
  <c r="I37" i="3"/>
  <c r="I36" i="3"/>
  <c r="I32" i="3"/>
  <c r="I62" i="3"/>
  <c r="I33" i="3"/>
  <c r="I60" i="3"/>
  <c r="I63" i="3"/>
  <c r="I58" i="3"/>
  <c r="G29" i="1"/>
  <c r="I5" i="3"/>
  <c r="G53" i="1"/>
  <c r="G55" i="1" s="1"/>
  <c r="G72" i="1" s="1"/>
  <c r="G69" i="1"/>
  <c r="I61" i="1"/>
  <c r="I32" i="1"/>
  <c r="I36" i="1"/>
  <c r="I12" i="1"/>
  <c r="I58" i="1"/>
  <c r="I62" i="1"/>
  <c r="I33" i="1"/>
  <c r="I37" i="1"/>
  <c r="I40" i="1"/>
  <c r="I59" i="1"/>
  <c r="I63" i="1"/>
  <c r="I30" i="1"/>
  <c r="I34" i="1"/>
  <c r="I60" i="1"/>
  <c r="I31" i="1"/>
  <c r="I35" i="1"/>
  <c r="G74" i="3" l="1"/>
  <c r="I21" i="1"/>
  <c r="I21" i="3"/>
  <c r="G80" i="3" s="1"/>
  <c r="G106" i="3" s="1"/>
  <c r="G80" i="1"/>
  <c r="G106" i="1" s="1"/>
  <c r="I64" i="3"/>
  <c r="I65" i="3" s="1"/>
  <c r="I66" i="3" s="1"/>
  <c r="I73" i="3" s="1"/>
  <c r="G74" i="1"/>
  <c r="I38" i="3"/>
  <c r="I41" i="3"/>
  <c r="I42" i="3" s="1"/>
  <c r="I70" i="3" s="1"/>
  <c r="I45" i="3"/>
  <c r="G79" i="3"/>
  <c r="I69" i="3"/>
  <c r="I46" i="3"/>
  <c r="I49" i="3"/>
  <c r="I52" i="3"/>
  <c r="I38" i="1"/>
  <c r="I69" i="1"/>
  <c r="I49" i="1"/>
  <c r="I46" i="1"/>
  <c r="G79" i="1"/>
  <c r="I45" i="1"/>
  <c r="I52" i="1"/>
  <c r="I41" i="1"/>
  <c r="I42" i="1" s="1"/>
  <c r="I70" i="1" s="1"/>
  <c r="I64" i="1"/>
  <c r="I54" i="3" l="1"/>
  <c r="I53" i="3"/>
  <c r="G105" i="3"/>
  <c r="I50" i="3"/>
  <c r="I55" i="3" s="1"/>
  <c r="I72" i="3" s="1"/>
  <c r="I51" i="3"/>
  <c r="I47" i="3"/>
  <c r="I71" i="3" s="1"/>
  <c r="G105" i="1"/>
  <c r="I50" i="1"/>
  <c r="I51" i="1"/>
  <c r="I53" i="1"/>
  <c r="I54" i="1"/>
  <c r="I65" i="1"/>
  <c r="I66" i="1" s="1"/>
  <c r="I73" i="1" s="1"/>
  <c r="I47" i="1"/>
  <c r="I71" i="1" s="1"/>
  <c r="I74" i="3" l="1"/>
  <c r="G82" i="3" s="1"/>
  <c r="G108" i="3" s="1"/>
  <c r="I55" i="1"/>
  <c r="I72" i="1" s="1"/>
  <c r="I74" i="1" s="1"/>
  <c r="G82" i="1" s="1"/>
  <c r="G83" i="1" s="1"/>
  <c r="G87" i="1" s="1"/>
  <c r="G83" i="3" l="1"/>
  <c r="G108" i="1"/>
  <c r="G87" i="3"/>
  <c r="G89" i="3" s="1"/>
  <c r="G99" i="3" s="1"/>
  <c r="G96" i="3" l="1"/>
  <c r="G100" i="3"/>
  <c r="G97" i="3"/>
  <c r="G91" i="3"/>
  <c r="G101" i="3" s="1"/>
  <c r="G109" i="3" s="1"/>
  <c r="G110" i="3" s="1"/>
  <c r="F114" i="3" s="1"/>
  <c r="G89" i="1"/>
  <c r="C4" i="4" l="1"/>
  <c r="D4" i="4" s="1"/>
  <c r="E4" i="4" s="1"/>
  <c r="G114" i="3"/>
  <c r="G115" i="3" s="1"/>
  <c r="G116" i="3" s="1"/>
  <c r="G100" i="1"/>
  <c r="G97" i="1"/>
  <c r="G91" i="1"/>
  <c r="G101" i="1" s="1"/>
  <c r="G109" i="1" s="1"/>
  <c r="G110" i="1" s="1"/>
  <c r="F114" i="1" s="1"/>
  <c r="G96" i="1"/>
  <c r="G99" i="1"/>
  <c r="C3" i="4" l="1"/>
  <c r="G114" i="1"/>
  <c r="G115" i="1" s="1"/>
  <c r="G116" i="1" s="1"/>
  <c r="C5" i="4" l="1"/>
  <c r="D3" i="4"/>
  <c r="E3" i="4" s="1"/>
  <c r="E5" i="4" l="1"/>
  <c r="E6" i="4" s="1"/>
  <c r="D5" i="4"/>
</calcChain>
</file>

<file path=xl/sharedStrings.xml><?xml version="1.0" encoding="utf-8"?>
<sst xmlns="http://schemas.openxmlformats.org/spreadsheetml/2006/main" count="425" uniqueCount="150">
  <si>
    <t>VALOR TOTAL (MENSAL)</t>
  </si>
  <si>
    <t>LOCAL/PROFISSIONAL</t>
  </si>
  <si>
    <t>Quant.</t>
  </si>
  <si>
    <t>TOTAL PARA 12 MESES</t>
  </si>
  <si>
    <t>COMPOSIÇÃO DOS PREÇOS</t>
  </si>
  <si>
    <t>I</t>
  </si>
  <si>
    <t>Remuneração</t>
  </si>
  <si>
    <t>Valor</t>
  </si>
  <si>
    <t>A</t>
  </si>
  <si>
    <t>Salário base</t>
  </si>
  <si>
    <t>B</t>
  </si>
  <si>
    <t>DSR</t>
  </si>
  <si>
    <t>C</t>
  </si>
  <si>
    <t>Outros (especificar)</t>
  </si>
  <si>
    <t>TOTAL M1</t>
  </si>
  <si>
    <t>II</t>
  </si>
  <si>
    <t>Benefício</t>
  </si>
  <si>
    <t>Unit.</t>
  </si>
  <si>
    <t>Total</t>
  </si>
  <si>
    <t>Assistência médica e familiar</t>
  </si>
  <si>
    <t>D</t>
  </si>
  <si>
    <t>Auxílio creche</t>
  </si>
  <si>
    <t>E</t>
  </si>
  <si>
    <t>cesta basica</t>
  </si>
  <si>
    <t>F</t>
  </si>
  <si>
    <t>Outros (especificar) – Gestora de Benefícios (Assistência Social e de Saúde – artigo 444 da CLT).</t>
  </si>
  <si>
    <t>TOTAL M2</t>
  </si>
  <si>
    <t>III</t>
  </si>
  <si>
    <t>Insumos</t>
  </si>
  <si>
    <t>Uniformes</t>
  </si>
  <si>
    <t>TOTAL M3</t>
  </si>
  <si>
    <t>IV-1</t>
  </si>
  <si>
    <t>Encargo</t>
  </si>
  <si>
    <t>INSS</t>
  </si>
  <si>
    <t>SESI ou SESC</t>
  </si>
  <si>
    <t>SENAI ou SENAC</t>
  </si>
  <si>
    <t>INCRA</t>
  </si>
  <si>
    <t>Salário Educação</t>
  </si>
  <si>
    <t>FGTS</t>
  </si>
  <si>
    <t>G</t>
  </si>
  <si>
    <t>SAT</t>
  </si>
  <si>
    <t>H</t>
  </si>
  <si>
    <t>SEBRAE</t>
  </si>
  <si>
    <t>TOTAL IV-1</t>
  </si>
  <si>
    <t>IV-2</t>
  </si>
  <si>
    <t>(%)</t>
  </si>
  <si>
    <t>13º Salário</t>
  </si>
  <si>
    <t>Subtotal</t>
  </si>
  <si>
    <t>TOTAL IV-2</t>
  </si>
  <si>
    <t>IV-3</t>
  </si>
  <si>
    <t>Afastamento Maternidade</t>
  </si>
  <si>
    <t>Incidência do Submódulo IV-1 sobre Afastamento Maternidade</t>
  </si>
  <si>
    <t>TOTAL IV-3</t>
  </si>
  <si>
    <t>IV-4</t>
  </si>
  <si>
    <t>Encargo (Provisão para Rescisão)</t>
  </si>
  <si>
    <t>Aviso prévio indenizado</t>
  </si>
  <si>
    <t>Incidência do FGTS s/aviso prévio indenizado</t>
  </si>
  <si>
    <t>Multa do FGTS s/aviso prévio indenizado</t>
  </si>
  <si>
    <t>Aviso prévio trabalhado</t>
  </si>
  <si>
    <t>Incidência do submódulo IV.1 sobre aviso prévio trabalhado</t>
  </si>
  <si>
    <t>Multa FGTS do aviso prévio trabalhado</t>
  </si>
  <si>
    <t>TOTAL IV-4</t>
  </si>
  <si>
    <t>Submódulo IV-5: Custo de Reposição do Profissional Ausente. É Calculado com base no cálculo do período não trabalhado. O Custo de referência para cálculo da reposição do profissional ausente deve levar em conta todos os custos para manter o profissional no posto de trabalho, (salário base acrescido dos adicionais e encargos, uniformes, custo de rescisão, etc., com exceção dos equipamentos).</t>
  </si>
  <si>
    <t>IV-5</t>
  </si>
  <si>
    <t>Ausência por doença</t>
  </si>
  <si>
    <t>Licença paternidade</t>
  </si>
  <si>
    <t>Ausências legais</t>
  </si>
  <si>
    <t>Ausência por acidente de trabalho</t>
  </si>
  <si>
    <t>Outros (especificar) - Treinamento</t>
  </si>
  <si>
    <t>Incidência do submódulo IV-1 sobre o Custo de Reposição</t>
  </si>
  <si>
    <t>TOTAL IV-5</t>
  </si>
  <si>
    <t>ITEM</t>
  </si>
  <si>
    <t>QUADRO RESUMO - M4</t>
  </si>
  <si>
    <t>13º Salário + Adicional de Férias</t>
  </si>
  <si>
    <t>Encargos Previdenciários e FGTS</t>
  </si>
  <si>
    <t>Provisão para Rescisão</t>
  </si>
  <si>
    <t>Custo de Reposição do Profissional Ausente</t>
  </si>
  <si>
    <t>TOTAL M4</t>
  </si>
  <si>
    <t>PLANILHAS ANALÍTICAS PARA DEMONSTRAÇÃO DOS CUSTOS DOS INSUMOS - M3</t>
  </si>
  <si>
    <t>(III-A)</t>
  </si>
  <si>
    <t>QUADRO RESUMO</t>
  </si>
  <si>
    <t>VALOR MENSAL POR EMPREGADO SEM BDI (M1 + M2 + M3 + M4)</t>
  </si>
  <si>
    <t>VII</t>
  </si>
  <si>
    <t>DESCRIÇÃO</t>
  </si>
  <si>
    <t>Taxa dos Custos Indiretos (porcentual e valor)</t>
  </si>
  <si>
    <t>BASE DE CÁLCULO DOS CUSTOS INDIRETOS = VALOR GLOBAL (M1 + M2 + M3 + M4)</t>
  </si>
  <si>
    <t>Taxa de Lucro (porcentual e valor)</t>
  </si>
  <si>
    <t>BASE DE CÁLCULO DO LUCRO =  Total (M1 + M2 + M3 + M4 + Custos Indiretos)</t>
  </si>
  <si>
    <t>Taxa Dos Tributos (porcentual e valor)</t>
  </si>
  <si>
    <t>a)</t>
  </si>
  <si>
    <t>b)</t>
  </si>
  <si>
    <t>Municipais</t>
  </si>
  <si>
    <t>ISS</t>
  </si>
  <si>
    <t>TOTAL M5</t>
  </si>
  <si>
    <t>Cálculo dos Tributos: (T1 em percentual %) x</t>
  </si>
  <si>
    <t>(</t>
  </si>
  <si>
    <t>TO</t>
  </si>
  <si>
    <t>)</t>
  </si>
  <si>
    <t>1-(T1 em numeral dividido por 100)</t>
  </si>
  <si>
    <t>QUADRO RESUMO POR EMPREGADO</t>
  </si>
  <si>
    <t>VALOR TOTAL MENSAL (COM BDI/TAXAS)</t>
  </si>
  <si>
    <t>SERVIÇOS</t>
  </si>
  <si>
    <t>QUANT.</t>
  </si>
  <si>
    <t>UNITÁRIO</t>
  </si>
  <si>
    <t>VALOR TOTAL MENSAL SERVIÇOS</t>
  </si>
  <si>
    <t>PLANILHA DE CÁLCULO PARA FORMAÇÃO DOS PREÇOS DE ATENDIMENTO DO SERVICE DESK (REFERENCIAL DO SALÁRIO).</t>
  </si>
  <si>
    <t>SALÁRIO BASE DOS PROFISSIONAIS (R$)</t>
  </si>
  <si>
    <t>NOMINAL</t>
  </si>
  <si>
    <t>Auxílio alimentação [vales (alimentação / refeição no valor de R$ 385,00/mês]] concedidos de acordo com o PAT. PARCITIPAÇÃO DO EMPREGADO R$ 0,00.</t>
  </si>
  <si>
    <t>DESONERAÇÃO DA FOLHA DE PAGAMENTO</t>
  </si>
  <si>
    <t>Férias + adicional férias</t>
  </si>
  <si>
    <t>Incidência do Submódulo IV-1 sobre 13º Salário</t>
  </si>
  <si>
    <t>SEDE DO SEBRAE-PE</t>
  </si>
  <si>
    <t>BASE DE CÁLCULO PARA TRIBUTOS =  Total (M1+ M2 + M3 + M4 + Custos Indiretos + Lucro) = (T0)</t>
  </si>
  <si>
    <t>Quant.
Vales</t>
  </si>
  <si>
    <t>Vlr Unitário</t>
  </si>
  <si>
    <t>Vlr Total</t>
  </si>
  <si>
    <t>Vlr
Passagens
(ida-volta)</t>
  </si>
  <si>
    <t>Quant.
Dias</t>
  </si>
  <si>
    <t>Vlr
Passagem</t>
  </si>
  <si>
    <t>Desconto
(06% Sal. Base)</t>
  </si>
  <si>
    <t>Total Líquido</t>
  </si>
  <si>
    <t>Quant.
Funcionário</t>
  </si>
  <si>
    <t>VALOR TOTAL MENSAL DOS SERVIÇOS (13)</t>
  </si>
  <si>
    <t xml:space="preserve"> </t>
  </si>
  <si>
    <t xml:space="preserve">PLANILHA QUADRO RESUMO SERVIÇOS </t>
  </si>
  <si>
    <t>VALOR TOTAL</t>
  </si>
  <si>
    <t>Mensal</t>
  </si>
  <si>
    <t xml:space="preserve">VALOR TOTAL FIXO MENSAL SERVIÇOS </t>
  </si>
  <si>
    <t>VALOR GLOBAL DO CONTRATO PARA 12 (DOZE) MESES</t>
  </si>
  <si>
    <t>Atendimento</t>
  </si>
  <si>
    <t>Preposto</t>
  </si>
  <si>
    <t>Individual</t>
  </si>
  <si>
    <t xml:space="preserve">PREPOSTO (01) </t>
  </si>
  <si>
    <t xml:space="preserve">ATENDIMENTO DE 1º NÍVEL E SUPORTE 2º NÍVEL (01) </t>
  </si>
  <si>
    <t>PLANILHA DE CÁLCULO PARA FORMAÇÃO DOS PREÇOS DE ATENDIMENTO DO SERVICE DESK REFERENCIAL DE SALÁRIO, COM BASE NA CONVENÇÃO COLETIVA DE TRABALHO 2019/2020
NÚMERO DE REGISTRO NO MTE: PE001010/2019
DATA DE REGISTRO NO MTE: 11/09/2019
NÚMERO DA SOLICITAÇÃO: MR051676/2019
NÚMERO DO PROCESSO: 46213.015989/2019-70
DATA DO PROTOCOLO: 11/09/2019
SINDICATO DOS TRABALHADORES EM PROCESSAMENTO DE DADOS, INFORMATICA E TECNOLOGIA DA INFORMACAO DO ESTADO DE PERNAMBUCO, CNPJ n. 10.579.332/0001-26</t>
  </si>
  <si>
    <t>Auxílio alimentação [vales (alimentação / refeição no valor de R$ 25,00/dia]] concedidos de acordo com o PAT. PARCITIPAÇÃO DO EMPREGADO R$ 0,00.</t>
  </si>
  <si>
    <t>Regime Tributário (informar ao lado o regime tributário da empresa) ==&gt;&gt;&gt;</t>
  </si>
  <si>
    <t>COFINS</t>
  </si>
  <si>
    <t>PIS</t>
  </si>
  <si>
    <r>
      <t xml:space="preserve">MÓDULO 1 (M1) </t>
    </r>
    <r>
      <rPr>
        <b/>
        <sz val="11"/>
        <color indexed="8"/>
        <rFont val="Calibri"/>
        <family val="2"/>
        <scheme val="minor"/>
      </rPr>
      <t>– COMPOSIÇÃO DA REMUNERAÇÃO. É composto pelo salário normativo da categoria profissional vigente, acrescido dos adicionais previstos em lei ou em acordo, convenção ou dissídio coletivo.</t>
    </r>
  </si>
  <si>
    <r>
      <t xml:space="preserve">MÓDULO 2 (M2) </t>
    </r>
    <r>
      <rPr>
        <b/>
        <sz val="11"/>
        <color indexed="8"/>
        <rFont val="Calibri"/>
        <family val="2"/>
        <scheme val="minor"/>
      </rPr>
      <t xml:space="preserve">– BENEFÍCIOS MENSAIS E DIÁRIOS. Custos relativos aos benefícios concedidos ao empregado estabelecidos na legislação, acordos, convenções coletivas e sentenças normativas em dissídios coletivos, tais como, vale transporte, auxílio alimentação, assistência médica e familiar, seguro de vida, invalidez e funeral, entre outros. </t>
    </r>
  </si>
  <si>
    <r>
      <t xml:space="preserve">MÓDULO 3 (M3) </t>
    </r>
    <r>
      <rPr>
        <b/>
        <sz val="11"/>
        <color indexed="8"/>
        <rFont val="Calibri"/>
        <family val="2"/>
        <scheme val="minor"/>
      </rPr>
      <t>– INSUMOS DIVERSOS (uniformes, materiais e outros). Composto pelos custos relativos a materiais utilizados diretamente na execução dos serviços.</t>
    </r>
  </si>
  <si>
    <r>
      <t xml:space="preserve">MÓDULO 4 (M4) </t>
    </r>
    <r>
      <rPr>
        <b/>
        <sz val="11"/>
        <color indexed="8"/>
        <rFont val="Calibri"/>
        <family val="2"/>
        <scheme val="minor"/>
      </rPr>
      <t>– ENCARGOS SOCIAIS E TRABALHISTAS. Composto pelos submódulos: Encargos Previdenciários, FGTS, 13º Salário, Adicional de Férias, Afastamento Maternidade e Rescisão e Custo do Profissional Ausente. São os custos de mão de obra decorrentes da legislação trabalhista e previdenciária, estimados em função das ocorrências verificadas na empresa e das peculiaridades da contratação.</t>
    </r>
  </si>
  <si>
    <r>
      <t xml:space="preserve">MÓDULO 5 (M5) </t>
    </r>
    <r>
      <rPr>
        <b/>
        <sz val="11"/>
        <color indexed="8"/>
        <rFont val="Calibri"/>
        <family val="2"/>
        <scheme val="minor"/>
      </rPr>
      <t>– CUSTOS INDIRETOS, TRIBUTOS E LUCRO  (BDI/TAXAS)</t>
    </r>
  </si>
  <si>
    <r>
      <t xml:space="preserve">Federais </t>
    </r>
    <r>
      <rPr>
        <sz val="11"/>
        <color indexed="8"/>
        <rFont val="Calibri"/>
        <family val="2"/>
        <scheme val="minor"/>
      </rPr>
      <t>(exceto IRPJ e CSLL)</t>
    </r>
  </si>
  <si>
    <t>12 meses</t>
  </si>
  <si>
    <t>Transporte – Vale A (menos 6% participação do empregado) VT = R$ 3,45 X 2 = 6,90 X 22dd =151,80 - 138,00 ( PART.Emprega  = R$ 13,80) .</t>
  </si>
  <si>
    <t>Transporte – Vale A (menos 6% participação do empregado) VT = R$ 3,45 X 2 = 6,90 X 22dd =151,80 - 106,44 ( PART.Emprega  = R$ 45,36) .</t>
  </si>
  <si>
    <t>Lucro Presumido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</si>
</sst>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&quot;\ #,##0.00"/>
    <numFmt numFmtId="165" formatCode="&quot;R$&quot;\ #,##0.0000"/>
    <numFmt numFmtId="166" formatCode="&quot;R$&quot;\ #,##0.00;[Red]\(&quot;R$&quot;\ #,##0.0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78">
    <xf numFmtId="0" fontId="0" fillId="0" borderId="0" xfId="0"/>
    <xf numFmtId="0" fontId="7" fillId="8" borderId="6" xfId="0" applyFont="1" applyFill="1" applyBorder="1" applyAlignment="1">
      <alignment horizontal="center" vertical="center" wrapText="1"/>
    </xf>
    <xf numFmtId="0" fontId="6" fillId="0" borderId="0" xfId="0" applyFont="1"/>
    <xf numFmtId="0" fontId="8" fillId="9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44" fontId="10" fillId="0" borderId="6" xfId="1" applyFont="1" applyBorder="1" applyAlignment="1">
      <alignment horizontal="right" vertical="center" wrapText="1"/>
    </xf>
    <xf numFmtId="44" fontId="10" fillId="0" borderId="6" xfId="1" applyFont="1" applyBorder="1" applyAlignment="1">
      <alignment vertical="center" wrapText="1"/>
    </xf>
    <xf numFmtId="44" fontId="11" fillId="9" borderId="6" xfId="0" applyNumberFormat="1" applyFont="1" applyFill="1" applyBorder="1" applyAlignment="1">
      <alignment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vertical="center" wrapText="1"/>
    </xf>
    <xf numFmtId="10" fontId="0" fillId="6" borderId="6" xfId="0" applyNumberFormat="1" applyFont="1" applyFill="1" applyBorder="1" applyAlignment="1" applyProtection="1">
      <alignment horizontal="center" vertical="center"/>
      <protection locked="0"/>
    </xf>
    <xf numFmtId="164" fontId="0" fillId="6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Protection="1"/>
    <xf numFmtId="0" fontId="1" fillId="0" borderId="6" xfId="0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164" fontId="0" fillId="0" borderId="0" xfId="0" applyNumberFormat="1" applyFont="1" applyProtection="1"/>
    <xf numFmtId="0" fontId="0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6" xfId="0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vertical="center"/>
    </xf>
    <xf numFmtId="166" fontId="0" fillId="0" borderId="6" xfId="0" applyNumberFormat="1" applyFont="1" applyFill="1" applyBorder="1" applyAlignment="1" applyProtection="1">
      <alignment vertical="center" wrapText="1"/>
    </xf>
    <xf numFmtId="164" fontId="0" fillId="0" borderId="6" xfId="0" applyNumberFormat="1" applyFont="1" applyFill="1" applyBorder="1" applyAlignment="1" applyProtection="1">
      <alignment vertical="center"/>
    </xf>
    <xf numFmtId="0" fontId="1" fillId="0" borderId="6" xfId="0" applyFont="1" applyBorder="1" applyProtection="1"/>
    <xf numFmtId="0" fontId="0" fillId="0" borderId="1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0" fontId="0" fillId="0" borderId="0" xfId="0" applyNumberFormat="1" applyFo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10" fontId="1" fillId="0" borderId="5" xfId="0" applyNumberFormat="1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right" vertical="center"/>
    </xf>
    <xf numFmtId="165" fontId="0" fillId="0" borderId="0" xfId="0" applyNumberFormat="1" applyFont="1" applyProtection="1"/>
    <xf numFmtId="164" fontId="0" fillId="0" borderId="0" xfId="0" applyNumberFormat="1" applyFont="1" applyFill="1" applyProtection="1"/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1" fillId="0" borderId="3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164" fontId="0" fillId="0" borderId="2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left" vertical="center"/>
    </xf>
    <xf numFmtId="0" fontId="0" fillId="5" borderId="2" xfId="0" applyFont="1" applyFill="1" applyBorder="1" applyAlignment="1" applyProtection="1">
      <alignment horizontal="left" vertical="center"/>
    </xf>
    <xf numFmtId="0" fontId="0" fillId="5" borderId="5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1" fillId="0" borderId="2" xfId="0" applyFont="1" applyBorder="1" applyAlignment="1" applyProtection="1"/>
    <xf numFmtId="0" fontId="0" fillId="0" borderId="2" xfId="0" applyFont="1" applyBorder="1" applyAlignment="1" applyProtection="1"/>
    <xf numFmtId="0" fontId="0" fillId="0" borderId="5" xfId="0" applyFont="1" applyBorder="1" applyAlignment="1" applyProtection="1"/>
    <xf numFmtId="10" fontId="0" fillId="0" borderId="6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0" fillId="0" borderId="0" xfId="0" applyFont="1" applyBorder="1" applyAlignment="1" applyProtection="1"/>
    <xf numFmtId="10" fontId="0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10" fontId="0" fillId="0" borderId="12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164" fontId="0" fillId="0" borderId="6" xfId="0" applyNumberFormat="1" applyFont="1" applyBorder="1" applyAlignment="1" applyProtection="1">
      <alignment horizontal="right" vertical="center"/>
    </xf>
    <xf numFmtId="164" fontId="2" fillId="0" borderId="6" xfId="0" applyNumberFormat="1" applyFont="1" applyBorder="1" applyAlignment="1" applyProtection="1">
      <alignment horizontal="right" vertical="center"/>
    </xf>
    <xf numFmtId="164" fontId="1" fillId="0" borderId="6" xfId="0" applyNumberFormat="1" applyFont="1" applyBorder="1" applyAlignment="1" applyProtection="1">
      <alignment horizontal="center" vertical="center"/>
    </xf>
    <xf numFmtId="4" fontId="0" fillId="0" borderId="6" xfId="0" applyNumberFormat="1" applyFont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right" vertical="center"/>
    </xf>
    <xf numFmtId="164" fontId="4" fillId="0" borderId="6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164" fontId="4" fillId="0" borderId="6" xfId="0" applyNumberFormat="1" applyFont="1" applyFill="1" applyBorder="1" applyAlignment="1" applyProtection="1">
      <alignment horizontal="right" vertical="center"/>
    </xf>
    <xf numFmtId="164" fontId="0" fillId="0" borderId="6" xfId="0" applyNumberFormat="1" applyFont="1" applyFill="1" applyBorder="1" applyAlignment="1" applyProtection="1">
      <alignment horizontal="right" vertical="center"/>
    </xf>
    <xf numFmtId="164" fontId="4" fillId="0" borderId="6" xfId="0" applyNumberFormat="1" applyFont="1" applyBorder="1" applyAlignment="1" applyProtection="1">
      <alignment horizontal="right" vertical="center"/>
    </xf>
    <xf numFmtId="164" fontId="2" fillId="4" borderId="6" xfId="0" applyNumberFormat="1" applyFont="1" applyFill="1" applyBorder="1" applyAlignment="1" applyProtection="1">
      <alignment horizontal="right" vertical="center"/>
    </xf>
    <xf numFmtId="0" fontId="0" fillId="10" borderId="6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10" fontId="1" fillId="0" borderId="1" xfId="0" applyNumberFormat="1" applyFont="1" applyBorder="1" applyAlignment="1" applyProtection="1">
      <alignment horizontal="center" vertical="center"/>
    </xf>
    <xf numFmtId="164" fontId="0" fillId="0" borderId="5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164" fontId="0" fillId="0" borderId="10" xfId="0" applyNumberFormat="1" applyFont="1" applyBorder="1" applyAlignment="1" applyProtection="1">
      <alignment horizontal="right" vertical="center"/>
    </xf>
    <xf numFmtId="164" fontId="0" fillId="10" borderId="6" xfId="0" applyNumberFormat="1" applyFont="1" applyFill="1" applyBorder="1" applyAlignment="1" applyProtection="1">
      <alignment horizontal="right" vertical="center"/>
    </xf>
    <xf numFmtId="4" fontId="0" fillId="10" borderId="6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5" xfId="0" applyFont="1" applyFill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justify" vertical="center" wrapText="1"/>
    </xf>
    <xf numFmtId="0" fontId="0" fillId="0" borderId="2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</xf>
    <xf numFmtId="0" fontId="0" fillId="0" borderId="5" xfId="0" applyFont="1" applyBorder="1" applyAlignment="1" applyProtection="1">
      <alignment horizontal="justify" vertical="center" wrapText="1"/>
    </xf>
    <xf numFmtId="164" fontId="0" fillId="0" borderId="5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3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justify" vertical="center" wrapText="1"/>
    </xf>
    <xf numFmtId="0" fontId="0" fillId="0" borderId="9" xfId="0" applyFont="1" applyBorder="1" applyAlignment="1" applyProtection="1">
      <alignment horizontal="justify" vertical="center" wrapText="1"/>
    </xf>
    <xf numFmtId="0" fontId="0" fillId="0" borderId="4" xfId="0" applyFont="1" applyBorder="1" applyAlignment="1" applyProtection="1">
      <alignment horizontal="justify" vertical="center" wrapText="1"/>
    </xf>
    <xf numFmtId="164" fontId="0" fillId="10" borderId="1" xfId="0" applyNumberFormat="1" applyFont="1" applyFill="1" applyBorder="1" applyAlignment="1" applyProtection="1">
      <alignment horizontal="right" vertical="center"/>
    </xf>
    <xf numFmtId="0" fontId="0" fillId="10" borderId="5" xfId="0" applyFont="1" applyFill="1" applyBorder="1" applyAlignment="1" applyProtection="1">
      <alignment horizontal="right" vertical="center"/>
    </xf>
    <xf numFmtId="0" fontId="0" fillId="3" borderId="2" xfId="0" applyFont="1" applyFill="1" applyBorder="1" applyAlignment="1" applyProtection="1">
      <alignment horizontal="right" vertical="center"/>
    </xf>
    <xf numFmtId="0" fontId="0" fillId="3" borderId="5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justify" vertical="center"/>
    </xf>
    <xf numFmtId="0" fontId="0" fillId="0" borderId="9" xfId="0" applyFont="1" applyBorder="1" applyAlignment="1" applyProtection="1">
      <alignment horizontal="justify" vertical="center"/>
    </xf>
    <xf numFmtId="0" fontId="0" fillId="0" borderId="4" xfId="0" applyFont="1" applyBorder="1" applyAlignment="1" applyProtection="1">
      <alignment horizontal="justify" vertical="center"/>
    </xf>
    <xf numFmtId="0" fontId="0" fillId="0" borderId="1" xfId="0" applyFont="1" applyBorder="1" applyAlignment="1" applyProtection="1">
      <alignment horizontal="justify" vertical="center"/>
    </xf>
    <xf numFmtId="0" fontId="0" fillId="0" borderId="2" xfId="0" applyFont="1" applyBorder="1" applyAlignment="1" applyProtection="1">
      <alignment horizontal="justify" vertical="center"/>
    </xf>
    <xf numFmtId="0" fontId="0" fillId="0" borderId="5" xfId="0" applyFont="1" applyBorder="1" applyAlignment="1" applyProtection="1">
      <alignment horizontal="justify" vertical="center"/>
    </xf>
    <xf numFmtId="10" fontId="0" fillId="0" borderId="1" xfId="0" applyNumberFormat="1" applyFont="1" applyBorder="1" applyAlignment="1" applyProtection="1">
      <alignment horizontal="center" vertical="center"/>
    </xf>
    <xf numFmtId="10" fontId="0" fillId="0" borderId="5" xfId="0" applyNumberFormat="1" applyFont="1" applyBorder="1" applyAlignment="1" applyProtection="1">
      <alignment horizontal="center" vertical="center"/>
    </xf>
    <xf numFmtId="10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right" vertical="center"/>
    </xf>
    <xf numFmtId="10" fontId="2" fillId="0" borderId="1" xfId="0" applyNumberFormat="1" applyFont="1" applyBorder="1" applyAlignment="1" applyProtection="1">
      <alignment horizontal="center" vertical="center"/>
    </xf>
    <xf numFmtId="10" fontId="2" fillId="0" borderId="5" xfId="0" applyNumberFormat="1" applyFont="1" applyBorder="1" applyAlignment="1" applyProtection="1">
      <alignment horizontal="center" vertical="center"/>
    </xf>
    <xf numFmtId="10" fontId="0" fillId="6" borderId="1" xfId="0" applyNumberFormat="1" applyFont="1" applyFill="1" applyBorder="1" applyAlignment="1" applyProtection="1">
      <alignment horizontal="center" vertical="center"/>
      <protection locked="0"/>
    </xf>
    <xf numFmtId="10" fontId="0" fillId="6" borderId="5" xfId="0" applyNumberFormat="1" applyFont="1" applyFill="1" applyBorder="1" applyAlignment="1" applyProtection="1">
      <alignment horizontal="center" vertical="center"/>
      <protection locked="0"/>
    </xf>
    <xf numFmtId="10" fontId="4" fillId="0" borderId="1" xfId="0" applyNumberFormat="1" applyFont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 wrapText="1"/>
    </xf>
    <xf numFmtId="0" fontId="0" fillId="0" borderId="2" xfId="0" applyFont="1" applyBorder="1" applyAlignment="1" applyProtection="1">
      <alignment horizontal="justify" wrapText="1"/>
    </xf>
    <xf numFmtId="0" fontId="0" fillId="0" borderId="5" xfId="0" applyFont="1" applyBorder="1" applyAlignment="1" applyProtection="1">
      <alignment horizontal="justify" wrapText="1"/>
    </xf>
    <xf numFmtId="10" fontId="4" fillId="0" borderId="1" xfId="0" applyNumberFormat="1" applyFont="1" applyFill="1" applyBorder="1" applyAlignment="1" applyProtection="1">
      <alignment horizontal="center"/>
    </xf>
    <xf numFmtId="10" fontId="4" fillId="0" borderId="5" xfId="0" applyNumberFormat="1" applyFont="1" applyFill="1" applyBorder="1" applyAlignment="1" applyProtection="1">
      <alignment horizont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Fill="1" applyBorder="1" applyAlignment="1" applyProtection="1">
      <alignment horizontal="center" vertical="center"/>
    </xf>
    <xf numFmtId="10" fontId="4" fillId="0" borderId="1" xfId="0" quotePrefix="1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right" vertical="center"/>
    </xf>
    <xf numFmtId="10" fontId="2" fillId="0" borderId="1" xfId="0" applyNumberFormat="1" applyFont="1" applyFill="1" applyBorder="1" applyAlignment="1" applyProtection="1">
      <alignment horizontal="center" vertical="center"/>
    </xf>
    <xf numFmtId="10" fontId="2" fillId="0" borderId="5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right" vertical="center"/>
    </xf>
    <xf numFmtId="0" fontId="0" fillId="4" borderId="2" xfId="0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horizontal="right" vertical="center"/>
    </xf>
    <xf numFmtId="10" fontId="2" fillId="4" borderId="1" xfId="0" applyNumberFormat="1" applyFont="1" applyFill="1" applyBorder="1" applyAlignment="1" applyProtection="1">
      <alignment horizontal="center" vertical="center"/>
    </xf>
    <xf numFmtId="10" fontId="2" fillId="4" borderId="5" xfId="0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right" vertical="center"/>
    </xf>
    <xf numFmtId="164" fontId="0" fillId="0" borderId="5" xfId="0" applyNumberFormat="1" applyFont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left" vertical="center"/>
    </xf>
    <xf numFmtId="0" fontId="0" fillId="3" borderId="9" xfId="0" applyFont="1" applyFill="1" applyBorder="1" applyAlignment="1" applyProtection="1">
      <alignment horizontal="left" vertical="center"/>
    </xf>
    <xf numFmtId="0" fontId="0" fillId="3" borderId="4" xfId="0" applyFont="1" applyFill="1" applyBorder="1" applyAlignment="1" applyProtection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0" fillId="0" borderId="2" xfId="0" applyNumberFormat="1" applyFont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0" borderId="5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9" xfId="0" applyFont="1" applyBorder="1" applyProtection="1"/>
    <xf numFmtId="0" fontId="0" fillId="0" borderId="7" xfId="0" applyFont="1" applyBorder="1" applyProtection="1"/>
    <xf numFmtId="0" fontId="0" fillId="0" borderId="11" xfId="0" applyFont="1" applyBorder="1" applyProtection="1"/>
    <xf numFmtId="0" fontId="0" fillId="0" borderId="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8" xfId="0" applyFont="1" applyBorder="1" applyProtection="1"/>
    <xf numFmtId="0" fontId="0" fillId="0" borderId="2" xfId="0" applyFont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164" fontId="2" fillId="0" borderId="5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right" vertical="center"/>
    </xf>
    <xf numFmtId="164" fontId="2" fillId="0" borderId="2" xfId="0" applyNumberFormat="1" applyFont="1" applyBorder="1" applyAlignment="1" applyProtection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center"/>
    </xf>
    <xf numFmtId="164" fontId="2" fillId="2" borderId="5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horizontal="left" vertical="center"/>
    </xf>
    <xf numFmtId="0" fontId="0" fillId="3" borderId="5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5" xfId="0" applyFont="1" applyFill="1" applyBorder="1" applyAlignment="1" applyProtection="1">
      <alignment horizontal="center" vertical="center"/>
    </xf>
    <xf numFmtId="164" fontId="0" fillId="0" borderId="6" xfId="0" applyNumberFormat="1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/>
    </xf>
    <xf numFmtId="164" fontId="0" fillId="0" borderId="10" xfId="0" applyNumberFormat="1" applyFont="1" applyBorder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164" fontId="2" fillId="4" borderId="1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 vertical="center"/>
    </xf>
    <xf numFmtId="164" fontId="0" fillId="6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5" xfId="0" applyFont="1" applyFill="1" applyBorder="1" applyAlignment="1" applyProtection="1">
      <alignment horizontal="right" vertical="center"/>
      <protection locked="0"/>
    </xf>
    <xf numFmtId="4" fontId="0" fillId="10" borderId="1" xfId="0" applyNumberFormat="1" applyFont="1" applyFill="1" applyBorder="1" applyAlignment="1" applyProtection="1">
      <alignment horizontal="right" vertical="center"/>
    </xf>
    <xf numFmtId="4" fontId="0" fillId="10" borderId="5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Border="1" applyAlignment="1" applyProtection="1">
      <alignment horizontal="right" vertical="center"/>
    </xf>
    <xf numFmtId="4" fontId="0" fillId="0" borderId="5" xfId="0" applyNumberFormat="1" applyFont="1" applyBorder="1" applyAlignment="1" applyProtection="1">
      <alignment horizontal="right" vertical="center"/>
    </xf>
    <xf numFmtId="164" fontId="2" fillId="0" borderId="5" xfId="0" applyNumberFormat="1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vertical="center" wrapText="1"/>
    </xf>
  </cellXfs>
  <cellStyles count="6">
    <cellStyle name="Hiperlink" xfId="2" builtinId="8" hidden="1"/>
    <cellStyle name="Hiperlink" xfId="4" builtinId="8" hidden="1"/>
    <cellStyle name="Hiperlink Visitado" xfId="3" builtinId="9" hidden="1"/>
    <cellStyle name="Hiperlink Visitado" xfId="5" builtinId="9" hidden="1"/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showGridLines="0" tabSelected="1" topLeftCell="A22" zoomScaleNormal="100" zoomScalePageLayoutView="115" workbookViewId="0">
      <selection activeCell="G37" sqref="G37:H37"/>
    </sheetView>
  </sheetViews>
  <sheetFormatPr defaultColWidth="8.85546875" defaultRowHeight="15" x14ac:dyDescent="0.25"/>
  <cols>
    <col min="1" max="2" width="8.85546875" style="13"/>
    <col min="3" max="3" width="27.28515625" style="13" customWidth="1"/>
    <col min="4" max="5" width="8.85546875" style="13"/>
    <col min="6" max="6" width="14.42578125" style="13" customWidth="1"/>
    <col min="7" max="7" width="8.85546875" style="13"/>
    <col min="8" max="8" width="14.28515625" style="13" customWidth="1"/>
    <col min="9" max="9" width="13" style="13" bestFit="1" customWidth="1"/>
    <col min="10" max="10" width="8.85546875" style="13"/>
    <col min="11" max="11" width="13.85546875" style="13" customWidth="1"/>
    <col min="12" max="12" width="14.28515625" style="13" customWidth="1"/>
    <col min="13" max="13" width="13.140625" style="13" customWidth="1"/>
    <col min="14" max="14" width="11" style="13" bestFit="1" customWidth="1"/>
    <col min="15" max="15" width="13" style="13" bestFit="1" customWidth="1"/>
    <col min="16" max="16" width="16.140625" style="13" customWidth="1"/>
    <col min="17" max="17" width="17.42578125" style="13" customWidth="1"/>
    <col min="18" max="16384" width="8.85546875" style="13"/>
  </cols>
  <sheetData>
    <row r="1" spans="1:17" ht="151.5" customHeight="1" x14ac:dyDescent="0.25">
      <c r="A1" s="95" t="s">
        <v>135</v>
      </c>
      <c r="B1" s="96"/>
      <c r="C1" s="96"/>
      <c r="D1" s="96"/>
      <c r="E1" s="96"/>
      <c r="F1" s="96"/>
      <c r="G1" s="96"/>
      <c r="H1" s="97"/>
      <c r="I1" s="98" t="s">
        <v>0</v>
      </c>
    </row>
    <row r="2" spans="1:17" x14ac:dyDescent="0.25">
      <c r="A2" s="100" t="s">
        <v>106</v>
      </c>
      <c r="B2" s="101"/>
      <c r="C2" s="101"/>
      <c r="D2" s="101"/>
      <c r="E2" s="102"/>
      <c r="F2" s="14" t="s">
        <v>2</v>
      </c>
      <c r="G2" s="103" t="s">
        <v>107</v>
      </c>
      <c r="H2" s="104"/>
      <c r="I2" s="99"/>
    </row>
    <row r="3" spans="1:17" ht="28.5" customHeight="1" x14ac:dyDescent="0.25">
      <c r="A3" s="112" t="s">
        <v>134</v>
      </c>
      <c r="B3" s="113"/>
      <c r="C3" s="113"/>
      <c r="D3" s="113"/>
      <c r="E3" s="114"/>
      <c r="F3" s="63">
        <v>4</v>
      </c>
      <c r="G3" s="115">
        <v>1774</v>
      </c>
      <c r="H3" s="116"/>
      <c r="I3" s="64">
        <f>F3*G3</f>
        <v>7096</v>
      </c>
    </row>
    <row r="4" spans="1:17" x14ac:dyDescent="0.25">
      <c r="A4" s="100" t="s">
        <v>123</v>
      </c>
      <c r="B4" s="101"/>
      <c r="C4" s="101"/>
      <c r="D4" s="101"/>
      <c r="E4" s="101"/>
      <c r="F4" s="101"/>
      <c r="G4" s="101"/>
      <c r="H4" s="102"/>
      <c r="I4" s="65">
        <f>SUM(I3:I3)</f>
        <v>7096</v>
      </c>
      <c r="J4" s="16"/>
    </row>
    <row r="5" spans="1:17" x14ac:dyDescent="0.25">
      <c r="A5" s="100" t="s">
        <v>3</v>
      </c>
      <c r="B5" s="101"/>
      <c r="C5" s="101"/>
      <c r="D5" s="101"/>
      <c r="E5" s="101"/>
      <c r="F5" s="101"/>
      <c r="G5" s="101"/>
      <c r="H5" s="102"/>
      <c r="I5" s="65">
        <f>I4*12</f>
        <v>85152</v>
      </c>
      <c r="K5" s="13" t="s">
        <v>124</v>
      </c>
    </row>
    <row r="6" spans="1:17" x14ac:dyDescent="0.25">
      <c r="A6" s="111" t="s">
        <v>4</v>
      </c>
      <c r="B6" s="111"/>
      <c r="C6" s="111"/>
      <c r="D6" s="111"/>
      <c r="E6" s="111"/>
      <c r="F6" s="111"/>
      <c r="G6" s="111"/>
      <c r="H6" s="111"/>
      <c r="I6" s="111"/>
    </row>
    <row r="7" spans="1:17" ht="57" customHeight="1" x14ac:dyDescent="0.25">
      <c r="A7" s="123" t="s">
        <v>140</v>
      </c>
      <c r="B7" s="124"/>
      <c r="C7" s="124"/>
      <c r="D7" s="124"/>
      <c r="E7" s="124"/>
      <c r="F7" s="124"/>
      <c r="G7" s="124"/>
      <c r="H7" s="124"/>
      <c r="I7" s="124"/>
    </row>
    <row r="8" spans="1:17" x14ac:dyDescent="0.25">
      <c r="A8" s="14" t="s">
        <v>5</v>
      </c>
      <c r="B8" s="100" t="s">
        <v>6</v>
      </c>
      <c r="C8" s="101"/>
      <c r="D8" s="101"/>
      <c r="E8" s="101"/>
      <c r="F8" s="101"/>
      <c r="G8" s="101"/>
      <c r="H8" s="102"/>
      <c r="I8" s="66" t="s">
        <v>7</v>
      </c>
    </row>
    <row r="9" spans="1:17" x14ac:dyDescent="0.25">
      <c r="A9" s="17" t="s">
        <v>8</v>
      </c>
      <c r="B9" s="134" t="s">
        <v>9</v>
      </c>
      <c r="C9" s="135"/>
      <c r="D9" s="135"/>
      <c r="E9" s="135"/>
      <c r="F9" s="135"/>
      <c r="G9" s="135"/>
      <c r="H9" s="136"/>
      <c r="I9" s="67">
        <f>I4</f>
        <v>7096</v>
      </c>
    </row>
    <row r="10" spans="1:17" x14ac:dyDescent="0.25">
      <c r="A10" s="17" t="s">
        <v>10</v>
      </c>
      <c r="B10" s="137" t="s">
        <v>11</v>
      </c>
      <c r="C10" s="138"/>
      <c r="D10" s="138"/>
      <c r="E10" s="138"/>
      <c r="F10" s="138"/>
      <c r="G10" s="138"/>
      <c r="H10" s="139"/>
      <c r="I10" s="67">
        <v>0</v>
      </c>
    </row>
    <row r="11" spans="1:17" s="34" customFormat="1" x14ac:dyDescent="0.25">
      <c r="A11" s="68" t="s">
        <v>12</v>
      </c>
      <c r="B11" s="117" t="s">
        <v>13</v>
      </c>
      <c r="C11" s="118"/>
      <c r="D11" s="118"/>
      <c r="E11" s="118"/>
      <c r="F11" s="118"/>
      <c r="G11" s="118"/>
      <c r="H11" s="119"/>
      <c r="I11" s="94">
        <v>0</v>
      </c>
    </row>
    <row r="12" spans="1:17" x14ac:dyDescent="0.25">
      <c r="A12" s="120" t="s">
        <v>14</v>
      </c>
      <c r="B12" s="121"/>
      <c r="C12" s="121"/>
      <c r="D12" s="121"/>
      <c r="E12" s="121"/>
      <c r="F12" s="121"/>
      <c r="G12" s="121"/>
      <c r="H12" s="122"/>
      <c r="I12" s="69">
        <f>SUM(I9:I11)</f>
        <v>7096</v>
      </c>
    </row>
    <row r="13" spans="1:17" ht="63" customHeight="1" x14ac:dyDescent="0.25">
      <c r="A13" s="108" t="s">
        <v>141</v>
      </c>
      <c r="B13" s="109"/>
      <c r="C13" s="109"/>
      <c r="D13" s="109"/>
      <c r="E13" s="109"/>
      <c r="F13" s="109"/>
      <c r="G13" s="109"/>
      <c r="H13" s="109"/>
      <c r="I13" s="109"/>
      <c r="K13" s="245" t="s">
        <v>118</v>
      </c>
      <c r="L13" s="245" t="s">
        <v>122</v>
      </c>
      <c r="M13" s="245" t="s">
        <v>119</v>
      </c>
      <c r="N13" s="245" t="s">
        <v>117</v>
      </c>
      <c r="O13" s="246" t="s">
        <v>18</v>
      </c>
      <c r="P13" s="245" t="s">
        <v>120</v>
      </c>
      <c r="Q13" s="246" t="s">
        <v>121</v>
      </c>
    </row>
    <row r="14" spans="1:17" x14ac:dyDescent="0.25">
      <c r="A14" s="14" t="s">
        <v>15</v>
      </c>
      <c r="B14" s="100" t="s">
        <v>16</v>
      </c>
      <c r="C14" s="101"/>
      <c r="D14" s="101"/>
      <c r="E14" s="102"/>
      <c r="F14" s="18" t="s">
        <v>2</v>
      </c>
      <c r="G14" s="100" t="s">
        <v>17</v>
      </c>
      <c r="H14" s="102"/>
      <c r="I14" s="14" t="s">
        <v>18</v>
      </c>
      <c r="K14" s="245"/>
      <c r="L14" s="245"/>
      <c r="M14" s="245"/>
      <c r="N14" s="245"/>
      <c r="O14" s="246"/>
      <c r="P14" s="246"/>
      <c r="Q14" s="246"/>
    </row>
    <row r="15" spans="1:17" ht="58.5" customHeight="1" x14ac:dyDescent="0.25">
      <c r="A15" s="17" t="s">
        <v>8</v>
      </c>
      <c r="B15" s="130" t="s">
        <v>148</v>
      </c>
      <c r="C15" s="124"/>
      <c r="D15" s="124"/>
      <c r="E15" s="131"/>
      <c r="F15" s="17">
        <f>F3</f>
        <v>4</v>
      </c>
      <c r="G15" s="115">
        <f>+Q15</f>
        <v>45.360000000000014</v>
      </c>
      <c r="H15" s="132"/>
      <c r="I15" s="64">
        <f>G15*F15</f>
        <v>181.44000000000005</v>
      </c>
      <c r="J15" s="16"/>
      <c r="K15" s="17">
        <v>22</v>
      </c>
      <c r="L15" s="19">
        <v>1</v>
      </c>
      <c r="M15" s="20">
        <v>3.45</v>
      </c>
      <c r="N15" s="20">
        <f>+M15*2</f>
        <v>6.9</v>
      </c>
      <c r="O15" s="20">
        <f>(K15*L15)*N15</f>
        <v>151.80000000000001</v>
      </c>
      <c r="P15" s="21">
        <f>(-G3*0.06)*L15</f>
        <v>-106.44</v>
      </c>
      <c r="Q15" s="22">
        <f>SUM(O15:P15)</f>
        <v>45.360000000000014</v>
      </c>
    </row>
    <row r="16" spans="1:17" ht="43.5" customHeight="1" x14ac:dyDescent="0.25">
      <c r="A16" s="17" t="s">
        <v>10</v>
      </c>
      <c r="B16" s="133" t="s">
        <v>136</v>
      </c>
      <c r="C16" s="124"/>
      <c r="D16" s="124"/>
      <c r="E16" s="131"/>
      <c r="F16" s="17">
        <f>F15</f>
        <v>4</v>
      </c>
      <c r="G16" s="115">
        <f>+M18</f>
        <v>550</v>
      </c>
      <c r="H16" s="116"/>
      <c r="I16" s="64">
        <f t="shared" ref="I16:I20" si="0">G16*F16</f>
        <v>2200</v>
      </c>
      <c r="J16" s="16"/>
    </row>
    <row r="17" spans="1:14" ht="30" x14ac:dyDescent="0.25">
      <c r="A17" s="17" t="s">
        <v>12</v>
      </c>
      <c r="B17" s="140" t="s">
        <v>19</v>
      </c>
      <c r="C17" s="141"/>
      <c r="D17" s="141"/>
      <c r="E17" s="142"/>
      <c r="F17" s="77">
        <v>1</v>
      </c>
      <c r="G17" s="143">
        <v>171</v>
      </c>
      <c r="H17" s="144"/>
      <c r="I17" s="64">
        <f t="shared" si="0"/>
        <v>171</v>
      </c>
      <c r="J17" s="16"/>
      <c r="K17" s="78" t="s">
        <v>114</v>
      </c>
      <c r="L17" s="79" t="s">
        <v>115</v>
      </c>
      <c r="M17" s="242" t="s">
        <v>116</v>
      </c>
      <c r="N17" s="243"/>
    </row>
    <row r="18" spans="1:14" x14ac:dyDescent="0.25">
      <c r="A18" s="17" t="s">
        <v>20</v>
      </c>
      <c r="B18" s="154" t="s">
        <v>21</v>
      </c>
      <c r="C18" s="155"/>
      <c r="D18" s="155"/>
      <c r="E18" s="156"/>
      <c r="F18" s="77">
        <v>0</v>
      </c>
      <c r="G18" s="143">
        <v>0</v>
      </c>
      <c r="H18" s="144"/>
      <c r="I18" s="64">
        <f t="shared" si="0"/>
        <v>0</v>
      </c>
      <c r="J18" s="16"/>
      <c r="K18" s="17">
        <v>22</v>
      </c>
      <c r="L18" s="20">
        <v>25</v>
      </c>
      <c r="M18" s="244">
        <f>+K18*L18</f>
        <v>550</v>
      </c>
      <c r="N18" s="244"/>
    </row>
    <row r="19" spans="1:14" x14ac:dyDescent="0.25">
      <c r="A19" s="17" t="s">
        <v>22</v>
      </c>
      <c r="B19" s="151" t="s">
        <v>23</v>
      </c>
      <c r="C19" s="152"/>
      <c r="D19" s="152"/>
      <c r="E19" s="153"/>
      <c r="F19" s="77">
        <v>0</v>
      </c>
      <c r="G19" s="143">
        <v>0</v>
      </c>
      <c r="H19" s="144"/>
      <c r="I19" s="64">
        <f t="shared" si="0"/>
        <v>0</v>
      </c>
      <c r="J19" s="16"/>
    </row>
    <row r="20" spans="1:14" ht="33.75" customHeight="1" x14ac:dyDescent="0.25">
      <c r="A20" s="17" t="s">
        <v>24</v>
      </c>
      <c r="B20" s="133" t="s">
        <v>25</v>
      </c>
      <c r="C20" s="124"/>
      <c r="D20" s="124"/>
      <c r="E20" s="131"/>
      <c r="F20" s="77">
        <v>0</v>
      </c>
      <c r="G20" s="143">
        <v>0</v>
      </c>
      <c r="H20" s="144"/>
      <c r="I20" s="64">
        <f t="shared" si="0"/>
        <v>0</v>
      </c>
      <c r="J20" s="16"/>
    </row>
    <row r="21" spans="1:14" x14ac:dyDescent="0.25">
      <c r="A21" s="120" t="s">
        <v>26</v>
      </c>
      <c r="B21" s="145"/>
      <c r="C21" s="145"/>
      <c r="D21" s="145"/>
      <c r="E21" s="145"/>
      <c r="F21" s="145"/>
      <c r="G21" s="145"/>
      <c r="H21" s="146"/>
      <c r="I21" s="69">
        <f>SUM(I15:I20)</f>
        <v>2552.44</v>
      </c>
    </row>
    <row r="22" spans="1:14" ht="51.75" customHeight="1" x14ac:dyDescent="0.25">
      <c r="A22" s="123" t="s">
        <v>142</v>
      </c>
      <c r="B22" s="124"/>
      <c r="C22" s="124"/>
      <c r="D22" s="124"/>
      <c r="E22" s="124"/>
      <c r="F22" s="124"/>
      <c r="G22" s="124"/>
      <c r="H22" s="124"/>
      <c r="I22" s="124"/>
    </row>
    <row r="23" spans="1:14" x14ac:dyDescent="0.25">
      <c r="A23" s="17" t="s">
        <v>27</v>
      </c>
      <c r="B23" s="147" t="s">
        <v>28</v>
      </c>
      <c r="C23" s="138"/>
      <c r="D23" s="138"/>
      <c r="E23" s="138"/>
      <c r="F23" s="138"/>
      <c r="G23" s="138"/>
      <c r="H23" s="139"/>
      <c r="I23" s="14" t="s">
        <v>18</v>
      </c>
    </row>
    <row r="24" spans="1:14" s="34" customFormat="1" x14ac:dyDescent="0.25">
      <c r="A24" s="68" t="s">
        <v>8</v>
      </c>
      <c r="B24" s="148" t="s">
        <v>29</v>
      </c>
      <c r="C24" s="149"/>
      <c r="D24" s="149"/>
      <c r="E24" s="149"/>
      <c r="F24" s="149"/>
      <c r="G24" s="149"/>
      <c r="H24" s="150"/>
      <c r="I24" s="12">
        <v>0</v>
      </c>
    </row>
    <row r="25" spans="1:14" s="34" customFormat="1" x14ac:dyDescent="0.25">
      <c r="A25" s="68" t="s">
        <v>10</v>
      </c>
      <c r="B25" s="148" t="s">
        <v>13</v>
      </c>
      <c r="C25" s="149"/>
      <c r="D25" s="149"/>
      <c r="E25" s="149"/>
      <c r="F25" s="149"/>
      <c r="G25" s="149"/>
      <c r="H25" s="150"/>
      <c r="I25" s="93">
        <v>0</v>
      </c>
    </row>
    <row r="26" spans="1:14" x14ac:dyDescent="0.25">
      <c r="A26" s="120" t="s">
        <v>30</v>
      </c>
      <c r="B26" s="145"/>
      <c r="C26" s="145"/>
      <c r="D26" s="145"/>
      <c r="E26" s="145"/>
      <c r="F26" s="145"/>
      <c r="G26" s="145"/>
      <c r="H26" s="146"/>
      <c r="I26" s="69">
        <f>I24+I25</f>
        <v>0</v>
      </c>
    </row>
    <row r="28" spans="1:14" ht="63" customHeight="1" x14ac:dyDescent="0.25">
      <c r="A28" s="108" t="s">
        <v>143</v>
      </c>
      <c r="B28" s="113"/>
      <c r="C28" s="113"/>
      <c r="D28" s="113"/>
      <c r="E28" s="113"/>
      <c r="F28" s="113"/>
      <c r="G28" s="113"/>
      <c r="H28" s="113"/>
      <c r="I28" s="113"/>
    </row>
    <row r="29" spans="1:14" x14ac:dyDescent="0.25">
      <c r="A29" s="23" t="s">
        <v>31</v>
      </c>
      <c r="B29" s="100" t="s">
        <v>32</v>
      </c>
      <c r="C29" s="101"/>
      <c r="D29" s="101"/>
      <c r="E29" s="101"/>
      <c r="F29" s="102"/>
      <c r="G29" s="159">
        <f>G38</f>
        <v>0.16800000000000001</v>
      </c>
      <c r="H29" s="102"/>
      <c r="I29" s="14" t="s">
        <v>7</v>
      </c>
    </row>
    <row r="30" spans="1:14" x14ac:dyDescent="0.25">
      <c r="A30" s="24" t="s">
        <v>8</v>
      </c>
      <c r="B30" s="137" t="s">
        <v>33</v>
      </c>
      <c r="C30" s="138"/>
      <c r="D30" s="138"/>
      <c r="E30" s="138"/>
      <c r="F30" s="139"/>
      <c r="G30" s="157">
        <v>0</v>
      </c>
      <c r="H30" s="158"/>
      <c r="I30" s="64">
        <f>G30*I9</f>
        <v>0</v>
      </c>
    </row>
    <row r="31" spans="1:14" x14ac:dyDescent="0.25">
      <c r="A31" s="25" t="s">
        <v>10</v>
      </c>
      <c r="B31" s="137" t="s">
        <v>34</v>
      </c>
      <c r="C31" s="138"/>
      <c r="D31" s="138"/>
      <c r="E31" s="138"/>
      <c r="F31" s="139"/>
      <c r="G31" s="157">
        <v>1.4999999999999999E-2</v>
      </c>
      <c r="H31" s="158"/>
      <c r="I31" s="64">
        <f>G31*I9</f>
        <v>106.44</v>
      </c>
    </row>
    <row r="32" spans="1:14" x14ac:dyDescent="0.25">
      <c r="A32" s="25" t="s">
        <v>12</v>
      </c>
      <c r="B32" s="137" t="s">
        <v>35</v>
      </c>
      <c r="C32" s="138"/>
      <c r="D32" s="138"/>
      <c r="E32" s="138"/>
      <c r="F32" s="139"/>
      <c r="G32" s="157">
        <v>0.01</v>
      </c>
      <c r="H32" s="158"/>
      <c r="I32" s="64">
        <f>G32*I9</f>
        <v>70.960000000000008</v>
      </c>
    </row>
    <row r="33" spans="1:12" x14ac:dyDescent="0.25">
      <c r="A33" s="25" t="s">
        <v>20</v>
      </c>
      <c r="B33" s="137" t="s">
        <v>36</v>
      </c>
      <c r="C33" s="138"/>
      <c r="D33" s="138"/>
      <c r="E33" s="138"/>
      <c r="F33" s="139"/>
      <c r="G33" s="157">
        <v>2E-3</v>
      </c>
      <c r="H33" s="158"/>
      <c r="I33" s="64">
        <f>G33*I9</f>
        <v>14.192</v>
      </c>
    </row>
    <row r="34" spans="1:12" x14ac:dyDescent="0.25">
      <c r="A34" s="25" t="s">
        <v>22</v>
      </c>
      <c r="B34" s="137" t="s">
        <v>37</v>
      </c>
      <c r="C34" s="138"/>
      <c r="D34" s="138"/>
      <c r="E34" s="138"/>
      <c r="F34" s="139"/>
      <c r="G34" s="157">
        <v>2.5000000000000001E-2</v>
      </c>
      <c r="H34" s="158"/>
      <c r="I34" s="64">
        <f>G34*I9</f>
        <v>177.4</v>
      </c>
    </row>
    <row r="35" spans="1:12" x14ac:dyDescent="0.25">
      <c r="A35" s="25" t="s">
        <v>24</v>
      </c>
      <c r="B35" s="137" t="s">
        <v>38</v>
      </c>
      <c r="C35" s="138"/>
      <c r="D35" s="138"/>
      <c r="E35" s="138"/>
      <c r="F35" s="139"/>
      <c r="G35" s="157">
        <v>0.08</v>
      </c>
      <c r="H35" s="158"/>
      <c r="I35" s="64">
        <f>G35*I9</f>
        <v>567.68000000000006</v>
      </c>
    </row>
    <row r="36" spans="1:12" x14ac:dyDescent="0.25">
      <c r="A36" s="25" t="s">
        <v>39</v>
      </c>
      <c r="B36" s="137" t="s">
        <v>40</v>
      </c>
      <c r="C36" s="138"/>
      <c r="D36" s="138"/>
      <c r="E36" s="138"/>
      <c r="F36" s="139"/>
      <c r="G36" s="165">
        <v>0.03</v>
      </c>
      <c r="H36" s="166"/>
      <c r="I36" s="93">
        <f>G36*I9</f>
        <v>212.88</v>
      </c>
    </row>
    <row r="37" spans="1:12" x14ac:dyDescent="0.25">
      <c r="A37" s="25" t="s">
        <v>41</v>
      </c>
      <c r="B37" s="137" t="s">
        <v>42</v>
      </c>
      <c r="C37" s="138"/>
      <c r="D37" s="138"/>
      <c r="E37" s="138"/>
      <c r="F37" s="139"/>
      <c r="G37" s="157">
        <v>6.0000000000000001E-3</v>
      </c>
      <c r="H37" s="158"/>
      <c r="I37" s="64">
        <f>G37*I9</f>
        <v>42.576000000000001</v>
      </c>
    </row>
    <row r="38" spans="1:12" x14ac:dyDescent="0.25">
      <c r="A38" s="160" t="s">
        <v>43</v>
      </c>
      <c r="B38" s="161"/>
      <c r="C38" s="161"/>
      <c r="D38" s="161"/>
      <c r="E38" s="161"/>
      <c r="F38" s="162"/>
      <c r="G38" s="163">
        <f>SUM(G30:G37)</f>
        <v>0.16800000000000001</v>
      </c>
      <c r="H38" s="164"/>
      <c r="I38" s="65">
        <f>SUM(I30:I37)</f>
        <v>1192.1280000000002</v>
      </c>
      <c r="J38" s="26"/>
    </row>
    <row r="39" spans="1:12" x14ac:dyDescent="0.25">
      <c r="A39" s="23" t="s">
        <v>44</v>
      </c>
      <c r="B39" s="100" t="s">
        <v>32</v>
      </c>
      <c r="C39" s="101"/>
      <c r="D39" s="101"/>
      <c r="E39" s="101"/>
      <c r="F39" s="102"/>
      <c r="G39" s="100" t="s">
        <v>45</v>
      </c>
      <c r="H39" s="102"/>
      <c r="I39" s="14" t="s">
        <v>7</v>
      </c>
    </row>
    <row r="40" spans="1:12" x14ac:dyDescent="0.25">
      <c r="A40" s="24" t="s">
        <v>8</v>
      </c>
      <c r="B40" s="137" t="s">
        <v>46</v>
      </c>
      <c r="C40" s="138"/>
      <c r="D40" s="138"/>
      <c r="E40" s="138"/>
      <c r="F40" s="139"/>
      <c r="G40" s="174">
        <f>1/12</f>
        <v>8.3333333333333329E-2</v>
      </c>
      <c r="H40" s="175"/>
      <c r="I40" s="64">
        <f>G40*I9</f>
        <v>591.33333333333326</v>
      </c>
    </row>
    <row r="41" spans="1:12" s="27" customFormat="1" ht="20.25" customHeight="1" x14ac:dyDescent="0.25">
      <c r="A41" s="17" t="s">
        <v>8</v>
      </c>
      <c r="B41" s="169" t="s">
        <v>111</v>
      </c>
      <c r="C41" s="170"/>
      <c r="D41" s="170"/>
      <c r="E41" s="170"/>
      <c r="F41" s="171"/>
      <c r="G41" s="172">
        <f>G38*G40</f>
        <v>1.4E-2</v>
      </c>
      <c r="H41" s="173"/>
      <c r="I41" s="70">
        <f>G41*I40</f>
        <v>8.2786666666666662</v>
      </c>
      <c r="L41" s="28"/>
    </row>
    <row r="42" spans="1:12" x14ac:dyDescent="0.25">
      <c r="A42" s="160" t="s">
        <v>48</v>
      </c>
      <c r="B42" s="161"/>
      <c r="C42" s="161"/>
      <c r="D42" s="161"/>
      <c r="E42" s="161"/>
      <c r="F42" s="162"/>
      <c r="G42" s="163">
        <f>G40+G41</f>
        <v>9.7333333333333327E-2</v>
      </c>
      <c r="H42" s="164"/>
      <c r="I42" s="71">
        <f>I40+I41</f>
        <v>599.61199999999997</v>
      </c>
    </row>
    <row r="43" spans="1:12" x14ac:dyDescent="0.25">
      <c r="A43" s="84"/>
      <c r="B43" s="85"/>
      <c r="C43" s="85"/>
      <c r="D43" s="85"/>
      <c r="E43" s="85"/>
      <c r="F43" s="86"/>
      <c r="G43" s="89"/>
      <c r="H43" s="29"/>
      <c r="I43" s="72"/>
    </row>
    <row r="44" spans="1:12" x14ac:dyDescent="0.25">
      <c r="A44" s="23" t="s">
        <v>49</v>
      </c>
      <c r="B44" s="100" t="s">
        <v>32</v>
      </c>
      <c r="C44" s="101"/>
      <c r="D44" s="101"/>
      <c r="E44" s="101"/>
      <c r="F44" s="102"/>
      <c r="G44" s="100" t="s">
        <v>45</v>
      </c>
      <c r="H44" s="102"/>
      <c r="I44" s="14" t="s">
        <v>7</v>
      </c>
    </row>
    <row r="45" spans="1:12" x14ac:dyDescent="0.25">
      <c r="A45" s="24" t="s">
        <v>8</v>
      </c>
      <c r="B45" s="137" t="s">
        <v>50</v>
      </c>
      <c r="C45" s="138"/>
      <c r="D45" s="138"/>
      <c r="E45" s="138"/>
      <c r="F45" s="139"/>
      <c r="G45" s="157">
        <v>6.4999999999999997E-3</v>
      </c>
      <c r="H45" s="158"/>
      <c r="I45" s="64">
        <f>G45*I12</f>
        <v>46.123999999999995</v>
      </c>
    </row>
    <row r="46" spans="1:12" ht="23.25" customHeight="1" x14ac:dyDescent="0.25">
      <c r="A46" s="25" t="s">
        <v>10</v>
      </c>
      <c r="B46" s="133" t="s">
        <v>51</v>
      </c>
      <c r="C46" s="124"/>
      <c r="D46" s="124"/>
      <c r="E46" s="124"/>
      <c r="F46" s="131"/>
      <c r="G46" s="167">
        <f>G38*G45</f>
        <v>1.0920000000000001E-3</v>
      </c>
      <c r="H46" s="168"/>
      <c r="I46" s="64">
        <f>I12*G46</f>
        <v>7.7488320000000011</v>
      </c>
    </row>
    <row r="47" spans="1:12" x14ac:dyDescent="0.25">
      <c r="A47" s="160" t="s">
        <v>52</v>
      </c>
      <c r="B47" s="161"/>
      <c r="C47" s="161"/>
      <c r="D47" s="161"/>
      <c r="E47" s="161"/>
      <c r="F47" s="162"/>
      <c r="G47" s="163">
        <f>G45+G46</f>
        <v>7.5919999999999998E-3</v>
      </c>
      <c r="H47" s="164"/>
      <c r="I47" s="65">
        <f>SUM(I45:I46)</f>
        <v>53.872831999999995</v>
      </c>
    </row>
    <row r="48" spans="1:12" x14ac:dyDescent="0.25">
      <c r="A48" s="23" t="s">
        <v>53</v>
      </c>
      <c r="B48" s="100" t="s">
        <v>54</v>
      </c>
      <c r="C48" s="101"/>
      <c r="D48" s="101"/>
      <c r="E48" s="101"/>
      <c r="F48" s="102"/>
      <c r="G48" s="100" t="s">
        <v>45</v>
      </c>
      <c r="H48" s="102"/>
      <c r="I48" s="14" t="s">
        <v>7</v>
      </c>
    </row>
    <row r="49" spans="1:10" x14ac:dyDescent="0.25">
      <c r="A49" s="24" t="s">
        <v>8</v>
      </c>
      <c r="B49" s="137" t="s">
        <v>55</v>
      </c>
      <c r="C49" s="138"/>
      <c r="D49" s="138"/>
      <c r="E49" s="138"/>
      <c r="F49" s="139"/>
      <c r="G49" s="157">
        <v>4.1999999999999997E-3</v>
      </c>
      <c r="H49" s="158"/>
      <c r="I49" s="64">
        <f>G49*I12</f>
        <v>29.803199999999997</v>
      </c>
    </row>
    <row r="50" spans="1:10" x14ac:dyDescent="0.25">
      <c r="A50" s="25" t="s">
        <v>10</v>
      </c>
      <c r="B50" s="137" t="s">
        <v>56</v>
      </c>
      <c r="C50" s="138"/>
      <c r="D50" s="138"/>
      <c r="E50" s="138"/>
      <c r="F50" s="139"/>
      <c r="G50" s="176">
        <v>3.5999999999999997E-2</v>
      </c>
      <c r="H50" s="168"/>
      <c r="I50" s="64">
        <f>G50*I49</f>
        <v>1.0729151999999997</v>
      </c>
    </row>
    <row r="51" spans="1:10" x14ac:dyDescent="0.25">
      <c r="A51" s="25" t="s">
        <v>12</v>
      </c>
      <c r="B51" s="137" t="s">
        <v>57</v>
      </c>
      <c r="C51" s="138"/>
      <c r="D51" s="138"/>
      <c r="E51" s="138"/>
      <c r="F51" s="139"/>
      <c r="G51" s="167">
        <v>2E-3</v>
      </c>
      <c r="H51" s="168"/>
      <c r="I51" s="64">
        <f>G51*I49</f>
        <v>5.9606399999999997E-2</v>
      </c>
    </row>
    <row r="52" spans="1:10" x14ac:dyDescent="0.25">
      <c r="A52" s="25" t="s">
        <v>20</v>
      </c>
      <c r="B52" s="137" t="s">
        <v>58</v>
      </c>
      <c r="C52" s="138"/>
      <c r="D52" s="138"/>
      <c r="E52" s="138"/>
      <c r="F52" s="139"/>
      <c r="G52" s="157">
        <v>1.9439999999999999E-2</v>
      </c>
      <c r="H52" s="158"/>
      <c r="I52" s="64">
        <f>G52*I12</f>
        <v>137.94623999999999</v>
      </c>
    </row>
    <row r="53" spans="1:10" x14ac:dyDescent="0.25">
      <c r="A53" s="25" t="s">
        <v>22</v>
      </c>
      <c r="B53" s="105" t="s">
        <v>59</v>
      </c>
      <c r="C53" s="106"/>
      <c r="D53" s="106"/>
      <c r="E53" s="106"/>
      <c r="F53" s="107"/>
      <c r="G53" s="167">
        <f>G38*G52</f>
        <v>3.2659199999999998E-3</v>
      </c>
      <c r="H53" s="168"/>
      <c r="I53" s="64">
        <f>G53*I52</f>
        <v>0.45052138414079995</v>
      </c>
      <c r="J53" s="16"/>
    </row>
    <row r="54" spans="1:10" x14ac:dyDescent="0.25">
      <c r="A54" s="25" t="s">
        <v>24</v>
      </c>
      <c r="B54" s="137" t="s">
        <v>60</v>
      </c>
      <c r="C54" s="138"/>
      <c r="D54" s="138"/>
      <c r="E54" s="138"/>
      <c r="F54" s="139"/>
      <c r="G54" s="157">
        <v>2E-3</v>
      </c>
      <c r="H54" s="158"/>
      <c r="I54" s="64">
        <f>G54*I52</f>
        <v>0.27589248</v>
      </c>
      <c r="J54" s="31"/>
    </row>
    <row r="55" spans="1:10" x14ac:dyDescent="0.25">
      <c r="A55" s="160" t="s">
        <v>61</v>
      </c>
      <c r="B55" s="161"/>
      <c r="C55" s="161"/>
      <c r="D55" s="161"/>
      <c r="E55" s="161"/>
      <c r="F55" s="162"/>
      <c r="G55" s="163">
        <f>SUM(G49:G54)</f>
        <v>6.6905920000000008E-2</v>
      </c>
      <c r="H55" s="164"/>
      <c r="I55" s="65">
        <f>SUM(I49:I54)</f>
        <v>169.60837546414081</v>
      </c>
    </row>
    <row r="56" spans="1:10" ht="63.75" customHeight="1" x14ac:dyDescent="0.25">
      <c r="A56" s="95" t="s">
        <v>62</v>
      </c>
      <c r="B56" s="113"/>
      <c r="C56" s="113"/>
      <c r="D56" s="113"/>
      <c r="E56" s="113"/>
      <c r="F56" s="113"/>
      <c r="G56" s="113"/>
      <c r="H56" s="113"/>
      <c r="I56" s="113"/>
    </row>
    <row r="57" spans="1:10" x14ac:dyDescent="0.25">
      <c r="A57" s="23" t="s">
        <v>63</v>
      </c>
      <c r="B57" s="100" t="s">
        <v>32</v>
      </c>
      <c r="C57" s="101"/>
      <c r="D57" s="101"/>
      <c r="E57" s="101"/>
      <c r="F57" s="102"/>
      <c r="G57" s="100" t="s">
        <v>45</v>
      </c>
      <c r="H57" s="102"/>
      <c r="I57" s="14" t="s">
        <v>7</v>
      </c>
    </row>
    <row r="58" spans="1:10" x14ac:dyDescent="0.25">
      <c r="A58" s="24" t="s">
        <v>8</v>
      </c>
      <c r="B58" s="137" t="s">
        <v>110</v>
      </c>
      <c r="C58" s="138"/>
      <c r="D58" s="138"/>
      <c r="E58" s="138"/>
      <c r="F58" s="139"/>
      <c r="G58" s="157">
        <v>0.1111</v>
      </c>
      <c r="H58" s="158"/>
      <c r="I58" s="64">
        <f>G58*I9</f>
        <v>788.36560000000009</v>
      </c>
    </row>
    <row r="59" spans="1:10" x14ac:dyDescent="0.25">
      <c r="A59" s="25" t="s">
        <v>10</v>
      </c>
      <c r="B59" s="137" t="s">
        <v>64</v>
      </c>
      <c r="C59" s="138"/>
      <c r="D59" s="138"/>
      <c r="E59" s="138"/>
      <c r="F59" s="139"/>
      <c r="G59" s="157">
        <v>1.66E-2</v>
      </c>
      <c r="H59" s="158"/>
      <c r="I59" s="64">
        <f>G59*I9</f>
        <v>117.7936</v>
      </c>
    </row>
    <row r="60" spans="1:10" x14ac:dyDescent="0.25">
      <c r="A60" s="25" t="s">
        <v>12</v>
      </c>
      <c r="B60" s="137" t="s">
        <v>65</v>
      </c>
      <c r="C60" s="138"/>
      <c r="D60" s="138"/>
      <c r="E60" s="138"/>
      <c r="F60" s="139"/>
      <c r="G60" s="157">
        <v>2.0000000000000001E-4</v>
      </c>
      <c r="H60" s="158"/>
      <c r="I60" s="64">
        <f>G60*I9</f>
        <v>1.4192</v>
      </c>
    </row>
    <row r="61" spans="1:10" x14ac:dyDescent="0.25">
      <c r="A61" s="25" t="s">
        <v>20</v>
      </c>
      <c r="B61" s="137" t="s">
        <v>66</v>
      </c>
      <c r="C61" s="138"/>
      <c r="D61" s="138"/>
      <c r="E61" s="138"/>
      <c r="F61" s="139"/>
      <c r="G61" s="157">
        <v>2.8E-3</v>
      </c>
      <c r="H61" s="158"/>
      <c r="I61" s="64">
        <f>G61*I9</f>
        <v>19.8688</v>
      </c>
    </row>
    <row r="62" spans="1:10" x14ac:dyDescent="0.25">
      <c r="A62" s="25" t="s">
        <v>22</v>
      </c>
      <c r="B62" s="137" t="s">
        <v>67</v>
      </c>
      <c r="C62" s="138"/>
      <c r="D62" s="138"/>
      <c r="E62" s="138"/>
      <c r="F62" s="139"/>
      <c r="G62" s="157">
        <v>2.9999999999999997E-4</v>
      </c>
      <c r="H62" s="158"/>
      <c r="I62" s="64">
        <f>G62*I9</f>
        <v>2.1288</v>
      </c>
    </row>
    <row r="63" spans="1:10" x14ac:dyDescent="0.25">
      <c r="A63" s="25" t="s">
        <v>24</v>
      </c>
      <c r="B63" s="137" t="s">
        <v>68</v>
      </c>
      <c r="C63" s="138"/>
      <c r="D63" s="138"/>
      <c r="E63" s="138"/>
      <c r="F63" s="139"/>
      <c r="G63" s="157">
        <v>4.4000000000000003E-3</v>
      </c>
      <c r="H63" s="158"/>
      <c r="I63" s="64">
        <f>G63*I9</f>
        <v>31.2224</v>
      </c>
    </row>
    <row r="64" spans="1:10" x14ac:dyDescent="0.25">
      <c r="A64" s="177" t="s">
        <v>47</v>
      </c>
      <c r="B64" s="178"/>
      <c r="C64" s="178"/>
      <c r="D64" s="178"/>
      <c r="E64" s="178"/>
      <c r="F64" s="116"/>
      <c r="G64" s="174">
        <f>G62+G61+G60+G59+G58+G63</f>
        <v>0.13539999999999999</v>
      </c>
      <c r="H64" s="175"/>
      <c r="I64" s="73">
        <f>SUM(I58:I63)</f>
        <v>960.79840000000002</v>
      </c>
      <c r="J64" s="32"/>
    </row>
    <row r="65" spans="1:10" ht="18.75" customHeight="1" x14ac:dyDescent="0.25">
      <c r="A65" s="33" t="s">
        <v>39</v>
      </c>
      <c r="B65" s="181" t="s">
        <v>69</v>
      </c>
      <c r="C65" s="182"/>
      <c r="D65" s="182"/>
      <c r="E65" s="182"/>
      <c r="F65" s="183"/>
      <c r="G65" s="174">
        <f>G64*G38</f>
        <v>2.2747199999999999E-2</v>
      </c>
      <c r="H65" s="175"/>
      <c r="I65" s="74">
        <f>G65*I64</f>
        <v>21.855473364479998</v>
      </c>
      <c r="J65" s="34"/>
    </row>
    <row r="66" spans="1:10" x14ac:dyDescent="0.25">
      <c r="A66" s="177" t="s">
        <v>70</v>
      </c>
      <c r="B66" s="178"/>
      <c r="C66" s="178"/>
      <c r="D66" s="178"/>
      <c r="E66" s="178"/>
      <c r="F66" s="116"/>
      <c r="G66" s="179">
        <f>G64+G65</f>
        <v>0.15814719999999999</v>
      </c>
      <c r="H66" s="180"/>
      <c r="I66" s="71">
        <f>SUM(I64:I65)</f>
        <v>982.65387336447998</v>
      </c>
      <c r="J66" s="32"/>
    </row>
    <row r="68" spans="1:10" x14ac:dyDescent="0.25">
      <c r="A68" s="23" t="s">
        <v>71</v>
      </c>
      <c r="B68" s="100" t="s">
        <v>72</v>
      </c>
      <c r="C68" s="101"/>
      <c r="D68" s="101"/>
      <c r="E68" s="101"/>
      <c r="F68" s="102"/>
      <c r="G68" s="100" t="s">
        <v>45</v>
      </c>
      <c r="H68" s="102"/>
      <c r="I68" s="14" t="s">
        <v>7</v>
      </c>
    </row>
    <row r="69" spans="1:10" x14ac:dyDescent="0.25">
      <c r="A69" s="14" t="s">
        <v>31</v>
      </c>
      <c r="B69" s="137" t="s">
        <v>73</v>
      </c>
      <c r="C69" s="138"/>
      <c r="D69" s="138"/>
      <c r="E69" s="138"/>
      <c r="F69" s="139"/>
      <c r="G69" s="157">
        <f>G38</f>
        <v>0.16800000000000001</v>
      </c>
      <c r="H69" s="158"/>
      <c r="I69" s="64">
        <f>G69*I12</f>
        <v>1192.1280000000002</v>
      </c>
    </row>
    <row r="70" spans="1:10" x14ac:dyDescent="0.25">
      <c r="A70" s="87" t="s">
        <v>44</v>
      </c>
      <c r="B70" s="137" t="s">
        <v>74</v>
      </c>
      <c r="C70" s="138"/>
      <c r="D70" s="138"/>
      <c r="E70" s="138"/>
      <c r="F70" s="139"/>
      <c r="G70" s="157">
        <f>G42</f>
        <v>9.7333333333333327E-2</v>
      </c>
      <c r="H70" s="158"/>
      <c r="I70" s="64">
        <f>I42</f>
        <v>599.61199999999997</v>
      </c>
    </row>
    <row r="71" spans="1:10" x14ac:dyDescent="0.25">
      <c r="A71" s="87" t="s">
        <v>49</v>
      </c>
      <c r="B71" s="137" t="s">
        <v>50</v>
      </c>
      <c r="C71" s="138"/>
      <c r="D71" s="138"/>
      <c r="E71" s="138"/>
      <c r="F71" s="139"/>
      <c r="G71" s="157">
        <f>G47</f>
        <v>7.5919999999999998E-3</v>
      </c>
      <c r="H71" s="158"/>
      <c r="I71" s="64">
        <f>I47</f>
        <v>53.872831999999995</v>
      </c>
    </row>
    <row r="72" spans="1:10" x14ac:dyDescent="0.25">
      <c r="A72" s="87" t="s">
        <v>53</v>
      </c>
      <c r="B72" s="137" t="s">
        <v>75</v>
      </c>
      <c r="C72" s="138"/>
      <c r="D72" s="138"/>
      <c r="E72" s="138"/>
      <c r="F72" s="139"/>
      <c r="G72" s="167">
        <f>G55</f>
        <v>6.6905920000000008E-2</v>
      </c>
      <c r="H72" s="168"/>
      <c r="I72" s="75">
        <f>I55</f>
        <v>169.60837546414081</v>
      </c>
    </row>
    <row r="73" spans="1:10" x14ac:dyDescent="0.25">
      <c r="A73" s="87" t="s">
        <v>63</v>
      </c>
      <c r="B73" s="137" t="s">
        <v>76</v>
      </c>
      <c r="C73" s="138"/>
      <c r="D73" s="138"/>
      <c r="E73" s="138"/>
      <c r="F73" s="139"/>
      <c r="G73" s="167">
        <f>G66</f>
        <v>0.15814719999999999</v>
      </c>
      <c r="H73" s="168"/>
      <c r="I73" s="75">
        <f>I66</f>
        <v>982.65387336447998</v>
      </c>
    </row>
    <row r="74" spans="1:10" x14ac:dyDescent="0.25">
      <c r="A74" s="194" t="s">
        <v>77</v>
      </c>
      <c r="B74" s="195"/>
      <c r="C74" s="195"/>
      <c r="D74" s="195"/>
      <c r="E74" s="195"/>
      <c r="F74" s="196"/>
      <c r="G74" s="197">
        <f>SUM(G69:G73)</f>
        <v>0.49797845333333329</v>
      </c>
      <c r="H74" s="198"/>
      <c r="I74" s="76">
        <f>SUM(I69:I73)</f>
        <v>2997.8750808286213</v>
      </c>
    </row>
    <row r="76" spans="1:10" ht="33" customHeight="1" x14ac:dyDescent="0.25">
      <c r="A76" s="184" t="s">
        <v>78</v>
      </c>
      <c r="B76" s="185"/>
      <c r="C76" s="185"/>
      <c r="D76" s="185"/>
      <c r="E76" s="185"/>
      <c r="F76" s="185"/>
      <c r="G76" s="185"/>
      <c r="H76" s="185"/>
    </row>
    <row r="77" spans="1:10" x14ac:dyDescent="0.25">
      <c r="A77" s="186" t="s">
        <v>79</v>
      </c>
      <c r="B77" s="187"/>
      <c r="C77" s="187"/>
      <c r="D77" s="187"/>
      <c r="E77" s="187"/>
      <c r="F77" s="187"/>
      <c r="G77" s="187"/>
      <c r="H77" s="188"/>
    </row>
    <row r="78" spans="1:10" x14ac:dyDescent="0.25">
      <c r="A78" s="189" t="s">
        <v>80</v>
      </c>
      <c r="B78" s="190"/>
      <c r="C78" s="190"/>
      <c r="D78" s="190"/>
      <c r="E78" s="190"/>
      <c r="F78" s="191"/>
      <c r="G78" s="192" t="s">
        <v>7</v>
      </c>
      <c r="H78" s="193"/>
    </row>
    <row r="79" spans="1:10" x14ac:dyDescent="0.25">
      <c r="A79" s="160" t="s">
        <v>14</v>
      </c>
      <c r="B79" s="161"/>
      <c r="C79" s="161"/>
      <c r="D79" s="161"/>
      <c r="E79" s="161"/>
      <c r="F79" s="162"/>
      <c r="G79" s="199">
        <f>I12</f>
        <v>7096</v>
      </c>
      <c r="H79" s="200"/>
    </row>
    <row r="80" spans="1:10" x14ac:dyDescent="0.25">
      <c r="A80" s="160" t="s">
        <v>26</v>
      </c>
      <c r="B80" s="161"/>
      <c r="C80" s="161"/>
      <c r="D80" s="161"/>
      <c r="E80" s="161"/>
      <c r="F80" s="162"/>
      <c r="G80" s="199">
        <f>I21</f>
        <v>2552.44</v>
      </c>
      <c r="H80" s="200"/>
    </row>
    <row r="81" spans="1:10" x14ac:dyDescent="0.25">
      <c r="A81" s="160" t="s">
        <v>30</v>
      </c>
      <c r="B81" s="161"/>
      <c r="C81" s="161"/>
      <c r="D81" s="161"/>
      <c r="E81" s="161"/>
      <c r="F81" s="162"/>
      <c r="G81" s="199">
        <f>I26</f>
        <v>0</v>
      </c>
      <c r="H81" s="200"/>
    </row>
    <row r="82" spans="1:10" x14ac:dyDescent="0.25">
      <c r="A82" s="160" t="s">
        <v>77</v>
      </c>
      <c r="B82" s="161"/>
      <c r="C82" s="161"/>
      <c r="D82" s="161"/>
      <c r="E82" s="161"/>
      <c r="F82" s="162"/>
      <c r="G82" s="199">
        <f>I74</f>
        <v>2997.8750808286213</v>
      </c>
      <c r="H82" s="200"/>
    </row>
    <row r="83" spans="1:10" ht="18.75" customHeight="1" x14ac:dyDescent="0.25">
      <c r="A83" s="201" t="s">
        <v>81</v>
      </c>
      <c r="B83" s="202"/>
      <c r="C83" s="202"/>
      <c r="D83" s="202"/>
      <c r="E83" s="202"/>
      <c r="F83" s="203"/>
      <c r="G83" s="204">
        <f>SUM(G79:H82)</f>
        <v>12646.315080828623</v>
      </c>
      <c r="H83" s="205"/>
    </row>
    <row r="84" spans="1:10" x14ac:dyDescent="0.25">
      <c r="A84" s="35"/>
      <c r="B84" s="36"/>
      <c r="C84" s="36"/>
      <c r="D84" s="36"/>
      <c r="E84" s="36"/>
      <c r="F84" s="36"/>
      <c r="G84" s="37"/>
      <c r="H84" s="90"/>
      <c r="I84" s="34"/>
      <c r="J84" s="34"/>
    </row>
    <row r="85" spans="1:10" ht="17.25" customHeight="1" x14ac:dyDescent="0.25">
      <c r="A85" s="38" t="s">
        <v>144</v>
      </c>
      <c r="B85" s="39"/>
      <c r="C85" s="39"/>
      <c r="D85" s="39"/>
      <c r="E85" s="39"/>
      <c r="F85" s="39"/>
      <c r="G85" s="39"/>
      <c r="H85" s="40"/>
    </row>
    <row r="86" spans="1:10" x14ac:dyDescent="0.25">
      <c r="A86" s="41" t="s">
        <v>82</v>
      </c>
      <c r="B86" s="100" t="s">
        <v>83</v>
      </c>
      <c r="C86" s="101"/>
      <c r="D86" s="101"/>
      <c r="E86" s="102"/>
      <c r="F86" s="15" t="s">
        <v>45</v>
      </c>
      <c r="G86" s="103" t="s">
        <v>7</v>
      </c>
      <c r="H86" s="193"/>
    </row>
    <row r="87" spans="1:10" x14ac:dyDescent="0.25">
      <c r="A87" s="14" t="s">
        <v>8</v>
      </c>
      <c r="B87" s="147" t="s">
        <v>84</v>
      </c>
      <c r="C87" s="138"/>
      <c r="D87" s="138"/>
      <c r="E87" s="139"/>
      <c r="F87" s="11">
        <v>0</v>
      </c>
      <c r="G87" s="206">
        <f>G83*F87</f>
        <v>0</v>
      </c>
      <c r="H87" s="207"/>
    </row>
    <row r="88" spans="1:10" ht="27" customHeight="1" x14ac:dyDescent="0.25">
      <c r="A88" s="108" t="s">
        <v>85</v>
      </c>
      <c r="B88" s="113"/>
      <c r="C88" s="113"/>
      <c r="D88" s="113"/>
      <c r="E88" s="114"/>
      <c r="F88" s="199"/>
      <c r="G88" s="208"/>
      <c r="H88" s="200"/>
    </row>
    <row r="89" spans="1:10" ht="17.25" customHeight="1" x14ac:dyDescent="0.25">
      <c r="A89" s="42" t="s">
        <v>10</v>
      </c>
      <c r="B89" s="43" t="s">
        <v>86</v>
      </c>
      <c r="C89" s="44"/>
      <c r="D89" s="44"/>
      <c r="E89" s="44"/>
      <c r="F89" s="11">
        <v>0</v>
      </c>
      <c r="G89" s="209">
        <f>F89*(G87+G83)</f>
        <v>0</v>
      </c>
      <c r="H89" s="210"/>
    </row>
    <row r="90" spans="1:10" ht="27.75" customHeight="1" x14ac:dyDescent="0.25">
      <c r="A90" s="108" t="s">
        <v>87</v>
      </c>
      <c r="B90" s="113"/>
      <c r="C90" s="113"/>
      <c r="D90" s="113"/>
      <c r="E90" s="114"/>
      <c r="F90" s="199"/>
      <c r="G90" s="208"/>
      <c r="H90" s="200"/>
    </row>
    <row r="91" spans="1:10" ht="21" customHeight="1" x14ac:dyDescent="0.25">
      <c r="A91" s="14" t="s">
        <v>12</v>
      </c>
      <c r="B91" s="45" t="s">
        <v>88</v>
      </c>
      <c r="C91" s="46"/>
      <c r="D91" s="46"/>
      <c r="E91" s="47"/>
      <c r="F91" s="11">
        <f>SUM(F95:F100)</f>
        <v>0.13150000000000001</v>
      </c>
      <c r="G91" s="206">
        <f>F91*(G83+G89)</f>
        <v>1662.990433128964</v>
      </c>
      <c r="H91" s="207"/>
    </row>
    <row r="92" spans="1:10" ht="21" customHeight="1" x14ac:dyDescent="0.25">
      <c r="A92" s="49"/>
      <c r="B92" s="50"/>
      <c r="C92" s="51"/>
      <c r="D92" s="51"/>
      <c r="E92" s="51"/>
      <c r="F92" s="52"/>
      <c r="G92" s="53"/>
      <c r="H92" s="53"/>
    </row>
    <row r="93" spans="1:10" x14ac:dyDescent="0.25">
      <c r="A93" s="108" t="s">
        <v>113</v>
      </c>
      <c r="B93" s="109"/>
      <c r="C93" s="109"/>
      <c r="D93" s="109"/>
      <c r="E93" s="109"/>
      <c r="F93" s="109"/>
      <c r="G93" s="109"/>
      <c r="H93" s="110"/>
    </row>
    <row r="94" spans="1:10" ht="22.5" customHeight="1" x14ac:dyDescent="0.25">
      <c r="A94" s="125" t="s">
        <v>137</v>
      </c>
      <c r="B94" s="126"/>
      <c r="C94" s="126"/>
      <c r="D94" s="126"/>
      <c r="E94" s="126"/>
      <c r="F94" s="127"/>
      <c r="G94" s="128" t="s">
        <v>149</v>
      </c>
      <c r="H94" s="129"/>
    </row>
    <row r="95" spans="1:10" ht="19.5" customHeight="1" x14ac:dyDescent="0.25">
      <c r="A95" s="54">
        <v>1</v>
      </c>
      <c r="B95" s="80" t="s">
        <v>145</v>
      </c>
      <c r="C95" s="81"/>
      <c r="D95" s="81"/>
      <c r="E95" s="82"/>
      <c r="F95" s="48"/>
      <c r="G95" s="199"/>
      <c r="H95" s="200"/>
    </row>
    <row r="96" spans="1:10" ht="21" customHeight="1" x14ac:dyDescent="0.25">
      <c r="A96" s="25" t="s">
        <v>89</v>
      </c>
      <c r="B96" s="88" t="s">
        <v>138</v>
      </c>
      <c r="C96" s="81"/>
      <c r="D96" s="81"/>
      <c r="E96" s="82"/>
      <c r="F96" s="48">
        <f>IF(G94="Lucro Presumido",3%,7.6%)</f>
        <v>0.03</v>
      </c>
      <c r="G96" s="199">
        <f>F96*(G83+G89)</f>
        <v>379.38945242485869</v>
      </c>
      <c r="H96" s="200"/>
    </row>
    <row r="97" spans="1:9" x14ac:dyDescent="0.25">
      <c r="A97" s="25" t="s">
        <v>90</v>
      </c>
      <c r="B97" s="105" t="s">
        <v>139</v>
      </c>
      <c r="C97" s="106"/>
      <c r="D97" s="106"/>
      <c r="E97" s="107"/>
      <c r="F97" s="48">
        <f>IF(G94="Lucro Presumido",0.65%,1.65%)</f>
        <v>6.5000000000000006E-3</v>
      </c>
      <c r="G97" s="199">
        <f>F97*(G83+G89)</f>
        <v>82.201048025386058</v>
      </c>
      <c r="H97" s="200"/>
    </row>
    <row r="98" spans="1:9" x14ac:dyDescent="0.25">
      <c r="A98" s="87">
        <v>2</v>
      </c>
      <c r="B98" s="80" t="s">
        <v>91</v>
      </c>
      <c r="C98" s="81"/>
      <c r="D98" s="81"/>
      <c r="E98" s="82"/>
      <c r="F98" s="48"/>
      <c r="G98" s="199"/>
      <c r="H98" s="200"/>
    </row>
    <row r="99" spans="1:9" x14ac:dyDescent="0.25">
      <c r="A99" s="25" t="s">
        <v>89</v>
      </c>
      <c r="B99" s="88" t="s">
        <v>92</v>
      </c>
      <c r="C99" s="81"/>
      <c r="D99" s="81"/>
      <c r="E99" s="82"/>
      <c r="F99" s="48">
        <v>0.05</v>
      </c>
      <c r="G99" s="199">
        <f>F99*(G83+G89)</f>
        <v>632.31575404143121</v>
      </c>
      <c r="H99" s="200"/>
    </row>
    <row r="100" spans="1:9" ht="31.5" customHeight="1" x14ac:dyDescent="0.25">
      <c r="A100" s="25">
        <v>3</v>
      </c>
      <c r="B100" s="95" t="s">
        <v>109</v>
      </c>
      <c r="C100" s="96"/>
      <c r="D100" s="96"/>
      <c r="E100" s="97"/>
      <c r="F100" s="48">
        <v>4.4999999999999998E-2</v>
      </c>
      <c r="G100" s="199">
        <f>+F100*(G83+G89)</f>
        <v>569.08417863728801</v>
      </c>
      <c r="H100" s="200"/>
    </row>
    <row r="101" spans="1:9" x14ac:dyDescent="0.25">
      <c r="A101" s="220" t="s">
        <v>93</v>
      </c>
      <c r="B101" s="221"/>
      <c r="C101" s="221"/>
      <c r="D101" s="221"/>
      <c r="E101" s="221"/>
      <c r="F101" s="222"/>
      <c r="G101" s="223">
        <f>+G87+G89+G91</f>
        <v>1662.990433128964</v>
      </c>
      <c r="H101" s="224"/>
    </row>
    <row r="102" spans="1:9" ht="54.75" customHeight="1" x14ac:dyDescent="0.25">
      <c r="A102" s="211" t="s">
        <v>94</v>
      </c>
      <c r="B102" s="212"/>
      <c r="C102" s="212"/>
      <c r="D102" s="215" t="s">
        <v>95</v>
      </c>
      <c r="E102" s="216" t="s">
        <v>96</v>
      </c>
      <c r="F102" s="216"/>
      <c r="G102" s="216"/>
      <c r="H102" s="217" t="s">
        <v>97</v>
      </c>
      <c r="I102" s="91"/>
    </row>
    <row r="103" spans="1:9" ht="37.5" customHeight="1" x14ac:dyDescent="0.25">
      <c r="A103" s="213"/>
      <c r="B103" s="214"/>
      <c r="C103" s="214"/>
      <c r="D103" s="214"/>
      <c r="E103" s="219" t="s">
        <v>98</v>
      </c>
      <c r="F103" s="219"/>
      <c r="G103" s="219"/>
      <c r="H103" s="218"/>
    </row>
    <row r="104" spans="1:9" x14ac:dyDescent="0.25">
      <c r="A104" s="189" t="s">
        <v>99</v>
      </c>
      <c r="B104" s="190"/>
      <c r="C104" s="190"/>
      <c r="D104" s="190"/>
      <c r="E104" s="190"/>
      <c r="F104" s="191"/>
      <c r="G104" s="192" t="s">
        <v>7</v>
      </c>
      <c r="H104" s="193"/>
    </row>
    <row r="105" spans="1:9" x14ac:dyDescent="0.25">
      <c r="A105" s="147" t="s">
        <v>14</v>
      </c>
      <c r="B105" s="138"/>
      <c r="C105" s="138"/>
      <c r="D105" s="138"/>
      <c r="E105" s="138"/>
      <c r="F105" s="139"/>
      <c r="G105" s="199">
        <f>G79</f>
        <v>7096</v>
      </c>
      <c r="H105" s="200"/>
    </row>
    <row r="106" spans="1:9" x14ac:dyDescent="0.25">
      <c r="A106" s="147" t="s">
        <v>26</v>
      </c>
      <c r="B106" s="138"/>
      <c r="C106" s="138"/>
      <c r="D106" s="138"/>
      <c r="E106" s="138"/>
      <c r="F106" s="139"/>
      <c r="G106" s="199">
        <f>G80</f>
        <v>2552.44</v>
      </c>
      <c r="H106" s="200"/>
    </row>
    <row r="107" spans="1:9" x14ac:dyDescent="0.25">
      <c r="A107" s="147" t="s">
        <v>30</v>
      </c>
      <c r="B107" s="138"/>
      <c r="C107" s="138"/>
      <c r="D107" s="138"/>
      <c r="E107" s="138"/>
      <c r="F107" s="139"/>
      <c r="G107" s="199">
        <f>G81</f>
        <v>0</v>
      </c>
      <c r="H107" s="200"/>
    </row>
    <row r="108" spans="1:9" x14ac:dyDescent="0.25">
      <c r="A108" s="147" t="s">
        <v>77</v>
      </c>
      <c r="B108" s="138"/>
      <c r="C108" s="138"/>
      <c r="D108" s="138"/>
      <c r="E108" s="138"/>
      <c r="F108" s="139"/>
      <c r="G108" s="199">
        <f>G82</f>
        <v>2997.8750808286213</v>
      </c>
      <c r="H108" s="200"/>
    </row>
    <row r="109" spans="1:9" x14ac:dyDescent="0.25">
      <c r="A109" s="147" t="s">
        <v>93</v>
      </c>
      <c r="B109" s="138"/>
      <c r="C109" s="138"/>
      <c r="D109" s="138"/>
      <c r="E109" s="138"/>
      <c r="F109" s="139"/>
      <c r="G109" s="199">
        <f>G101</f>
        <v>1662.990433128964</v>
      </c>
      <c r="H109" s="200"/>
    </row>
    <row r="110" spans="1:9" x14ac:dyDescent="0.25">
      <c r="A110" s="232" t="s">
        <v>100</v>
      </c>
      <c r="B110" s="233"/>
      <c r="C110" s="233"/>
      <c r="D110" s="233"/>
      <c r="E110" s="233"/>
      <c r="F110" s="234"/>
      <c r="G110" s="204">
        <f>SUM(G105:G109)</f>
        <v>14309.305513957586</v>
      </c>
      <c r="H110" s="205"/>
    </row>
    <row r="111" spans="1:9" x14ac:dyDescent="0.25">
      <c r="A111" s="59"/>
      <c r="B111" s="27"/>
      <c r="C111" s="27"/>
      <c r="D111" s="27"/>
      <c r="E111" s="27"/>
      <c r="F111" s="27"/>
      <c r="G111" s="27"/>
      <c r="H111" s="27"/>
    </row>
    <row r="112" spans="1:9" x14ac:dyDescent="0.25">
      <c r="A112" s="225" t="s">
        <v>101</v>
      </c>
      <c r="B112" s="226"/>
      <c r="C112" s="226"/>
      <c r="D112" s="226"/>
      <c r="E112" s="226"/>
      <c r="F112" s="227"/>
      <c r="G112" s="235" t="s">
        <v>0</v>
      </c>
      <c r="H112" s="236"/>
    </row>
    <row r="113" spans="1:9" x14ac:dyDescent="0.25">
      <c r="A113" s="225" t="s">
        <v>1</v>
      </c>
      <c r="B113" s="226"/>
      <c r="C113" s="226"/>
      <c r="D113" s="227"/>
      <c r="E113" s="60" t="s">
        <v>102</v>
      </c>
      <c r="F113" s="60" t="s">
        <v>103</v>
      </c>
      <c r="G113" s="237"/>
      <c r="H113" s="238"/>
    </row>
    <row r="114" spans="1:9" x14ac:dyDescent="0.25">
      <c r="A114" s="239" t="s">
        <v>112</v>
      </c>
      <c r="B114" s="240"/>
      <c r="C114" s="240"/>
      <c r="D114" s="241"/>
      <c r="E114" s="61">
        <v>1</v>
      </c>
      <c r="F114" s="62">
        <f>G110</f>
        <v>14309.305513957586</v>
      </c>
      <c r="G114" s="206">
        <f>F114*E114</f>
        <v>14309.305513957586</v>
      </c>
      <c r="H114" s="207"/>
    </row>
    <row r="115" spans="1:9" x14ac:dyDescent="0.25">
      <c r="A115" s="225" t="s">
        <v>104</v>
      </c>
      <c r="B115" s="226"/>
      <c r="C115" s="226"/>
      <c r="D115" s="226"/>
      <c r="E115" s="226"/>
      <c r="F115" s="227"/>
      <c r="G115" s="228">
        <f>+G114</f>
        <v>14309.305513957586</v>
      </c>
      <c r="H115" s="229"/>
      <c r="I115" s="92"/>
    </row>
    <row r="116" spans="1:9" x14ac:dyDescent="0.25">
      <c r="A116" s="225" t="s">
        <v>3</v>
      </c>
      <c r="B116" s="226"/>
      <c r="C116" s="226"/>
      <c r="D116" s="226"/>
      <c r="E116" s="226"/>
      <c r="F116" s="227"/>
      <c r="G116" s="230">
        <f>G115*12</f>
        <v>171711.66616749103</v>
      </c>
      <c r="H116" s="231"/>
    </row>
  </sheetData>
  <sheetProtection algorithmName="SHA-512" hashValue="PrxJLnOwbDmN/JRq0fgwp8KAJfbonS9rerFYhm5siu93p11oTCtOnNM8PPNJpILQQvNZ6jQpQffT5/Mn/PjKnw==" saltValue="O2rToXAh6yuqIFWvxEJd5Q==" spinCount="100000" sheet="1" objects="1" scenarios="1"/>
  <mergeCells count="198">
    <mergeCell ref="M17:N17"/>
    <mergeCell ref="M18:N18"/>
    <mergeCell ref="K13:K14"/>
    <mergeCell ref="L13:L14"/>
    <mergeCell ref="M13:M14"/>
    <mergeCell ref="N13:N14"/>
    <mergeCell ref="O13:O14"/>
    <mergeCell ref="P13:P14"/>
    <mergeCell ref="Q13:Q14"/>
    <mergeCell ref="A115:F115"/>
    <mergeCell ref="G115:H115"/>
    <mergeCell ref="A116:F116"/>
    <mergeCell ref="G116:H116"/>
    <mergeCell ref="A110:F110"/>
    <mergeCell ref="G110:H110"/>
    <mergeCell ref="A112:F112"/>
    <mergeCell ref="G112:H113"/>
    <mergeCell ref="A113:D113"/>
    <mergeCell ref="A114:D114"/>
    <mergeCell ref="G114:H114"/>
    <mergeCell ref="A107:F107"/>
    <mergeCell ref="G107:H107"/>
    <mergeCell ref="A108:F108"/>
    <mergeCell ref="G108:H108"/>
    <mergeCell ref="A109:F109"/>
    <mergeCell ref="G109:H109"/>
    <mergeCell ref="A104:F104"/>
    <mergeCell ref="G104:H104"/>
    <mergeCell ref="A105:F105"/>
    <mergeCell ref="G105:H105"/>
    <mergeCell ref="A106:F106"/>
    <mergeCell ref="G106:H106"/>
    <mergeCell ref="A102:C103"/>
    <mergeCell ref="D102:D103"/>
    <mergeCell ref="E102:G102"/>
    <mergeCell ref="H102:H103"/>
    <mergeCell ref="E103:G103"/>
    <mergeCell ref="G98:H98"/>
    <mergeCell ref="G99:H99"/>
    <mergeCell ref="G100:H100"/>
    <mergeCell ref="A101:F101"/>
    <mergeCell ref="G101:H101"/>
    <mergeCell ref="G91:H91"/>
    <mergeCell ref="G95:H95"/>
    <mergeCell ref="G96:H96"/>
    <mergeCell ref="G97:H97"/>
    <mergeCell ref="B87:E87"/>
    <mergeCell ref="G87:H87"/>
    <mergeCell ref="A88:E88"/>
    <mergeCell ref="F88:H88"/>
    <mergeCell ref="G89:H89"/>
    <mergeCell ref="A90:E90"/>
    <mergeCell ref="F90:H90"/>
    <mergeCell ref="A82:F82"/>
    <mergeCell ref="G82:H82"/>
    <mergeCell ref="A83:F83"/>
    <mergeCell ref="G83:H83"/>
    <mergeCell ref="B86:E86"/>
    <mergeCell ref="G86:H86"/>
    <mergeCell ref="A79:F79"/>
    <mergeCell ref="G79:H79"/>
    <mergeCell ref="A80:F80"/>
    <mergeCell ref="G80:H80"/>
    <mergeCell ref="A81:F81"/>
    <mergeCell ref="G81:H81"/>
    <mergeCell ref="A76:H76"/>
    <mergeCell ref="A77:H77"/>
    <mergeCell ref="A78:F78"/>
    <mergeCell ref="G78:H78"/>
    <mergeCell ref="B73:F73"/>
    <mergeCell ref="G73:H73"/>
    <mergeCell ref="A74:F74"/>
    <mergeCell ref="G74:H74"/>
    <mergeCell ref="B71:F71"/>
    <mergeCell ref="G71:H71"/>
    <mergeCell ref="B72:F72"/>
    <mergeCell ref="G72:H72"/>
    <mergeCell ref="B69:F69"/>
    <mergeCell ref="G69:H69"/>
    <mergeCell ref="B70:F70"/>
    <mergeCell ref="G70:H70"/>
    <mergeCell ref="A66:F66"/>
    <mergeCell ref="G66:H66"/>
    <mergeCell ref="B68:F68"/>
    <mergeCell ref="G68:H68"/>
    <mergeCell ref="A64:F64"/>
    <mergeCell ref="G64:H64"/>
    <mergeCell ref="B65:F65"/>
    <mergeCell ref="G65:H65"/>
    <mergeCell ref="B62:F62"/>
    <mergeCell ref="G62:H62"/>
    <mergeCell ref="B63:F63"/>
    <mergeCell ref="G63:H63"/>
    <mergeCell ref="B60:F60"/>
    <mergeCell ref="G60:H60"/>
    <mergeCell ref="B61:F61"/>
    <mergeCell ref="G61:H61"/>
    <mergeCell ref="B58:F58"/>
    <mergeCell ref="G58:H58"/>
    <mergeCell ref="B59:F59"/>
    <mergeCell ref="G59:H59"/>
    <mergeCell ref="A55:F55"/>
    <mergeCell ref="G55:H55"/>
    <mergeCell ref="A56:I56"/>
    <mergeCell ref="B57:F57"/>
    <mergeCell ref="G57:H57"/>
    <mergeCell ref="B53:F53"/>
    <mergeCell ref="G53:H53"/>
    <mergeCell ref="B54:F54"/>
    <mergeCell ref="G54:H54"/>
    <mergeCell ref="B51:F51"/>
    <mergeCell ref="G51:H51"/>
    <mergeCell ref="B52:F52"/>
    <mergeCell ref="G52:H52"/>
    <mergeCell ref="B49:F49"/>
    <mergeCell ref="G49:H49"/>
    <mergeCell ref="B50:F50"/>
    <mergeCell ref="G50:H50"/>
    <mergeCell ref="A47:F47"/>
    <mergeCell ref="G47:H47"/>
    <mergeCell ref="B48:F48"/>
    <mergeCell ref="G48:H48"/>
    <mergeCell ref="B46:F46"/>
    <mergeCell ref="G46:H46"/>
    <mergeCell ref="A42:F42"/>
    <mergeCell ref="G42:H42"/>
    <mergeCell ref="B44:F44"/>
    <mergeCell ref="G44:H44"/>
    <mergeCell ref="B41:F41"/>
    <mergeCell ref="G41:H41"/>
    <mergeCell ref="B40:F40"/>
    <mergeCell ref="G40:H40"/>
    <mergeCell ref="B45:F45"/>
    <mergeCell ref="G45:H45"/>
    <mergeCell ref="A38:F38"/>
    <mergeCell ref="G38:H38"/>
    <mergeCell ref="B39:F39"/>
    <mergeCell ref="G39:H39"/>
    <mergeCell ref="B36:F36"/>
    <mergeCell ref="G36:H36"/>
    <mergeCell ref="B37:F37"/>
    <mergeCell ref="G37:H37"/>
    <mergeCell ref="B34:F34"/>
    <mergeCell ref="G34:H34"/>
    <mergeCell ref="B35:F35"/>
    <mergeCell ref="G35:H35"/>
    <mergeCell ref="B32:F32"/>
    <mergeCell ref="G32:H32"/>
    <mergeCell ref="B33:F33"/>
    <mergeCell ref="G33:H33"/>
    <mergeCell ref="B30:F30"/>
    <mergeCell ref="G30:H30"/>
    <mergeCell ref="B31:F31"/>
    <mergeCell ref="G31:H31"/>
    <mergeCell ref="B25:H25"/>
    <mergeCell ref="A26:H26"/>
    <mergeCell ref="A28:I28"/>
    <mergeCell ref="B29:F29"/>
    <mergeCell ref="G29:H29"/>
    <mergeCell ref="B8:H8"/>
    <mergeCell ref="B9:H9"/>
    <mergeCell ref="B10:H10"/>
    <mergeCell ref="B17:E17"/>
    <mergeCell ref="G17:H17"/>
    <mergeCell ref="A21:H21"/>
    <mergeCell ref="A22:I22"/>
    <mergeCell ref="B23:H23"/>
    <mergeCell ref="B24:H24"/>
    <mergeCell ref="B19:E19"/>
    <mergeCell ref="G19:H19"/>
    <mergeCell ref="B20:E20"/>
    <mergeCell ref="G20:H20"/>
    <mergeCell ref="B18:E18"/>
    <mergeCell ref="G18:H18"/>
    <mergeCell ref="A1:H1"/>
    <mergeCell ref="I1:I2"/>
    <mergeCell ref="A2:E2"/>
    <mergeCell ref="G2:H2"/>
    <mergeCell ref="B97:E97"/>
    <mergeCell ref="B100:E100"/>
    <mergeCell ref="A93:H93"/>
    <mergeCell ref="A6:I6"/>
    <mergeCell ref="A4:H4"/>
    <mergeCell ref="A5:H5"/>
    <mergeCell ref="A3:E3"/>
    <mergeCell ref="G3:H3"/>
    <mergeCell ref="B11:H11"/>
    <mergeCell ref="A12:H12"/>
    <mergeCell ref="A13:I13"/>
    <mergeCell ref="B14:E14"/>
    <mergeCell ref="G14:H14"/>
    <mergeCell ref="A7:I7"/>
    <mergeCell ref="A94:F94"/>
    <mergeCell ref="G94:H94"/>
    <mergeCell ref="B15:E15"/>
    <mergeCell ref="G15:H15"/>
    <mergeCell ref="B16:E16"/>
    <mergeCell ref="G16:H16"/>
  </mergeCells>
  <dataValidations count="1">
    <dataValidation type="list" showInputMessage="1" showErrorMessage="1" sqref="G94">
      <formula1>"Lucro Real,Lucro Presumido"</formula1>
    </dataValidation>
  </dataValidations>
  <pageMargins left="0.51181102362204722" right="0.51181102362204722" top="0.78740157480314965" bottom="0.78740157480314965" header="0.31496062992125984" footer="0.31496062992125984"/>
  <pageSetup paperSize="9" scale="76" orientation="portrait" r:id="rId1"/>
  <headerFooter>
    <oddFooter>&amp;L&amp;G&amp;RPágina &amp;P de &amp;N</oddFooter>
  </headerFooter>
  <ignoredErrors>
    <ignoredError sqref="I36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showGridLines="0" topLeftCell="A52" workbookViewId="0">
      <selection activeCell="G80" sqref="G80:H80"/>
    </sheetView>
  </sheetViews>
  <sheetFormatPr defaultColWidth="8.85546875" defaultRowHeight="15" x14ac:dyDescent="0.25"/>
  <cols>
    <col min="1" max="2" width="8.85546875" style="13"/>
    <col min="3" max="3" width="27.28515625" style="13" customWidth="1"/>
    <col min="4" max="5" width="8.85546875" style="13"/>
    <col min="6" max="6" width="14.42578125" style="13" customWidth="1"/>
    <col min="7" max="7" width="8.85546875" style="13"/>
    <col min="8" max="8" width="14.28515625" style="13" customWidth="1"/>
    <col min="9" max="9" width="9.140625" style="13" customWidth="1"/>
    <col min="10" max="11" width="8.85546875" style="13"/>
    <col min="12" max="12" width="13.85546875" style="13" customWidth="1"/>
    <col min="13" max="13" width="14.28515625" style="13" customWidth="1"/>
    <col min="14" max="14" width="13.140625" style="13" customWidth="1"/>
    <col min="15" max="15" width="11" style="13" bestFit="1" customWidth="1"/>
    <col min="16" max="16" width="13" style="13" bestFit="1" customWidth="1"/>
    <col min="17" max="17" width="16.140625" style="13" customWidth="1"/>
    <col min="18" max="18" width="17.42578125" style="13" customWidth="1"/>
    <col min="19" max="16384" width="8.85546875" style="13"/>
  </cols>
  <sheetData>
    <row r="1" spans="1:18" ht="42" customHeight="1" x14ac:dyDescent="0.25">
      <c r="A1" s="95" t="s">
        <v>105</v>
      </c>
      <c r="B1" s="96"/>
      <c r="C1" s="96"/>
      <c r="D1" s="96"/>
      <c r="E1" s="96"/>
      <c r="F1" s="96"/>
      <c r="G1" s="96"/>
      <c r="H1" s="97"/>
      <c r="I1" s="211" t="s">
        <v>0</v>
      </c>
      <c r="J1" s="217"/>
    </row>
    <row r="2" spans="1:18" x14ac:dyDescent="0.25">
      <c r="A2" s="100" t="s">
        <v>106</v>
      </c>
      <c r="B2" s="101"/>
      <c r="C2" s="101"/>
      <c r="D2" s="101"/>
      <c r="E2" s="102"/>
      <c r="F2" s="14" t="s">
        <v>2</v>
      </c>
      <c r="G2" s="103" t="s">
        <v>107</v>
      </c>
      <c r="H2" s="104"/>
      <c r="I2" s="268"/>
      <c r="J2" s="269"/>
    </row>
    <row r="3" spans="1:18" ht="28.5" customHeight="1" x14ac:dyDescent="0.25">
      <c r="A3" s="112" t="s">
        <v>133</v>
      </c>
      <c r="B3" s="113"/>
      <c r="C3" s="113"/>
      <c r="D3" s="113"/>
      <c r="E3" s="114"/>
      <c r="F3" s="15">
        <v>1</v>
      </c>
      <c r="G3" s="115">
        <v>2300</v>
      </c>
      <c r="H3" s="116"/>
      <c r="I3" s="199">
        <f t="shared" ref="I3" si="0">F3*G3</f>
        <v>2300</v>
      </c>
      <c r="J3" s="162"/>
    </row>
    <row r="4" spans="1:18" x14ac:dyDescent="0.25">
      <c r="A4" s="100" t="s">
        <v>123</v>
      </c>
      <c r="B4" s="101"/>
      <c r="C4" s="101"/>
      <c r="D4" s="101"/>
      <c r="E4" s="101"/>
      <c r="F4" s="101"/>
      <c r="G4" s="101"/>
      <c r="H4" s="102"/>
      <c r="I4" s="228">
        <f>SUM(I3:I3)</f>
        <v>2300</v>
      </c>
      <c r="J4" s="267"/>
      <c r="K4" s="16"/>
    </row>
    <row r="5" spans="1:18" x14ac:dyDescent="0.25">
      <c r="A5" s="100" t="s">
        <v>3</v>
      </c>
      <c r="B5" s="101"/>
      <c r="C5" s="101"/>
      <c r="D5" s="101"/>
      <c r="E5" s="101"/>
      <c r="F5" s="101"/>
      <c r="G5" s="101"/>
      <c r="H5" s="102"/>
      <c r="I5" s="228">
        <f>I4*12</f>
        <v>27600</v>
      </c>
      <c r="J5" s="267"/>
      <c r="L5" s="13" t="s">
        <v>124</v>
      </c>
    </row>
    <row r="6" spans="1:18" x14ac:dyDescent="0.25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8" ht="57" customHeight="1" x14ac:dyDescent="0.25">
      <c r="A7" s="123" t="s">
        <v>140</v>
      </c>
      <c r="B7" s="124"/>
      <c r="C7" s="124"/>
      <c r="D7" s="124"/>
      <c r="E7" s="124"/>
      <c r="F7" s="124"/>
      <c r="G7" s="124"/>
      <c r="H7" s="124"/>
      <c r="I7" s="124"/>
      <c r="J7" s="131"/>
    </row>
    <row r="8" spans="1:18" x14ac:dyDescent="0.25">
      <c r="A8" s="14" t="s">
        <v>5</v>
      </c>
      <c r="B8" s="100" t="s">
        <v>6</v>
      </c>
      <c r="C8" s="101"/>
      <c r="D8" s="101"/>
      <c r="E8" s="101"/>
      <c r="F8" s="101"/>
      <c r="G8" s="101"/>
      <c r="H8" s="102"/>
      <c r="I8" s="270" t="s">
        <v>7</v>
      </c>
      <c r="J8" s="271"/>
    </row>
    <row r="9" spans="1:18" x14ac:dyDescent="0.25">
      <c r="A9" s="17" t="s">
        <v>8</v>
      </c>
      <c r="B9" s="134" t="s">
        <v>9</v>
      </c>
      <c r="C9" s="135"/>
      <c r="D9" s="135"/>
      <c r="E9" s="135"/>
      <c r="F9" s="135"/>
      <c r="G9" s="135"/>
      <c r="H9" s="136"/>
      <c r="I9" s="265">
        <v>2300</v>
      </c>
      <c r="J9" s="266"/>
    </row>
    <row r="10" spans="1:18" x14ac:dyDescent="0.25">
      <c r="A10" s="17" t="s">
        <v>10</v>
      </c>
      <c r="B10" s="137" t="s">
        <v>11</v>
      </c>
      <c r="C10" s="138"/>
      <c r="D10" s="138"/>
      <c r="E10" s="138"/>
      <c r="F10" s="138"/>
      <c r="G10" s="138"/>
      <c r="H10" s="139"/>
      <c r="I10" s="265">
        <v>0</v>
      </c>
      <c r="J10" s="266"/>
    </row>
    <row r="11" spans="1:18" x14ac:dyDescent="0.25">
      <c r="A11" s="17" t="s">
        <v>12</v>
      </c>
      <c r="B11" s="137" t="s">
        <v>13</v>
      </c>
      <c r="C11" s="138"/>
      <c r="D11" s="138"/>
      <c r="E11" s="138"/>
      <c r="F11" s="138"/>
      <c r="G11" s="138"/>
      <c r="H11" s="139"/>
      <c r="I11" s="263">
        <v>0</v>
      </c>
      <c r="J11" s="264"/>
    </row>
    <row r="12" spans="1:18" x14ac:dyDescent="0.25">
      <c r="A12" s="120" t="s">
        <v>14</v>
      </c>
      <c r="B12" s="121"/>
      <c r="C12" s="121"/>
      <c r="D12" s="121"/>
      <c r="E12" s="121"/>
      <c r="F12" s="121"/>
      <c r="G12" s="121"/>
      <c r="H12" s="122"/>
      <c r="I12" s="204">
        <f>SUM(I9:J11)</f>
        <v>2300</v>
      </c>
      <c r="J12" s="205"/>
    </row>
    <row r="13" spans="1:18" ht="63" customHeight="1" x14ac:dyDescent="0.25">
      <c r="A13" s="108" t="s">
        <v>141</v>
      </c>
      <c r="B13" s="109"/>
      <c r="C13" s="109"/>
      <c r="D13" s="109"/>
      <c r="E13" s="109"/>
      <c r="F13" s="109"/>
      <c r="G13" s="109"/>
      <c r="H13" s="109"/>
      <c r="I13" s="109"/>
      <c r="J13" s="110"/>
      <c r="L13" s="245" t="s">
        <v>118</v>
      </c>
      <c r="M13" s="245" t="s">
        <v>122</v>
      </c>
      <c r="N13" s="245" t="s">
        <v>119</v>
      </c>
      <c r="O13" s="245" t="s">
        <v>117</v>
      </c>
      <c r="P13" s="246" t="s">
        <v>18</v>
      </c>
      <c r="Q13" s="245" t="s">
        <v>120</v>
      </c>
      <c r="R13" s="246" t="s">
        <v>121</v>
      </c>
    </row>
    <row r="14" spans="1:18" x14ac:dyDescent="0.25">
      <c r="A14" s="14" t="s">
        <v>15</v>
      </c>
      <c r="B14" s="100" t="s">
        <v>16</v>
      </c>
      <c r="C14" s="101"/>
      <c r="D14" s="101"/>
      <c r="E14" s="102"/>
      <c r="F14" s="18" t="s">
        <v>2</v>
      </c>
      <c r="G14" s="100" t="s">
        <v>17</v>
      </c>
      <c r="H14" s="102"/>
      <c r="I14" s="100" t="s">
        <v>18</v>
      </c>
      <c r="J14" s="102"/>
      <c r="L14" s="245"/>
      <c r="M14" s="245"/>
      <c r="N14" s="245"/>
      <c r="O14" s="245"/>
      <c r="P14" s="246"/>
      <c r="Q14" s="246"/>
      <c r="R14" s="246"/>
    </row>
    <row r="15" spans="1:18" ht="58.5" customHeight="1" x14ac:dyDescent="0.25">
      <c r="A15" s="17" t="s">
        <v>8</v>
      </c>
      <c r="B15" s="130" t="s">
        <v>147</v>
      </c>
      <c r="C15" s="124"/>
      <c r="D15" s="124"/>
      <c r="E15" s="131"/>
      <c r="F15" s="17">
        <f>F3</f>
        <v>1</v>
      </c>
      <c r="G15" s="115">
        <f>+R15</f>
        <v>13.800000000000011</v>
      </c>
      <c r="H15" s="132"/>
      <c r="I15" s="199">
        <f t="shared" ref="I15:I20" si="1">G15*F15</f>
        <v>13.800000000000011</v>
      </c>
      <c r="J15" s="162"/>
      <c r="K15" s="16"/>
      <c r="L15" s="17">
        <v>22</v>
      </c>
      <c r="M15" s="19">
        <v>1</v>
      </c>
      <c r="N15" s="20">
        <v>3.45</v>
      </c>
      <c r="O15" s="20">
        <f>+N15*2</f>
        <v>6.9</v>
      </c>
      <c r="P15" s="20">
        <f>(L15*M15)*O15</f>
        <v>151.80000000000001</v>
      </c>
      <c r="Q15" s="21">
        <f>(-G3*0.06)*M15</f>
        <v>-138</v>
      </c>
      <c r="R15" s="22">
        <f>SUM(P15:Q15)</f>
        <v>13.800000000000011</v>
      </c>
    </row>
    <row r="16" spans="1:18" ht="43.5" customHeight="1" x14ac:dyDescent="0.25">
      <c r="A16" s="17" t="s">
        <v>10</v>
      </c>
      <c r="B16" s="133" t="s">
        <v>108</v>
      </c>
      <c r="C16" s="124"/>
      <c r="D16" s="124"/>
      <c r="E16" s="131"/>
      <c r="F16" s="17">
        <f>F15</f>
        <v>1</v>
      </c>
      <c r="G16" s="115">
        <f>+N18</f>
        <v>550</v>
      </c>
      <c r="H16" s="116"/>
      <c r="I16" s="199">
        <f t="shared" si="1"/>
        <v>550</v>
      </c>
      <c r="J16" s="162"/>
      <c r="K16" s="16"/>
    </row>
    <row r="17" spans="1:15" ht="30" x14ac:dyDescent="0.25">
      <c r="A17" s="17" t="s">
        <v>12</v>
      </c>
      <c r="B17" s="140" t="s">
        <v>19</v>
      </c>
      <c r="C17" s="141"/>
      <c r="D17" s="141"/>
      <c r="E17" s="142"/>
      <c r="F17" s="77">
        <f>F15</f>
        <v>1</v>
      </c>
      <c r="G17" s="143">
        <v>171</v>
      </c>
      <c r="H17" s="144"/>
      <c r="I17" s="199">
        <f t="shared" si="1"/>
        <v>171</v>
      </c>
      <c r="J17" s="162"/>
      <c r="K17" s="16"/>
      <c r="L17" s="78" t="s">
        <v>114</v>
      </c>
      <c r="M17" s="79" t="s">
        <v>115</v>
      </c>
      <c r="N17" s="242" t="s">
        <v>116</v>
      </c>
      <c r="O17" s="243"/>
    </row>
    <row r="18" spans="1:15" x14ac:dyDescent="0.25">
      <c r="A18" s="17" t="s">
        <v>20</v>
      </c>
      <c r="B18" s="154" t="s">
        <v>21</v>
      </c>
      <c r="C18" s="155"/>
      <c r="D18" s="155"/>
      <c r="E18" s="156"/>
      <c r="F18" s="77">
        <v>0</v>
      </c>
      <c r="G18" s="143">
        <v>0</v>
      </c>
      <c r="H18" s="144"/>
      <c r="I18" s="199">
        <f t="shared" si="1"/>
        <v>0</v>
      </c>
      <c r="J18" s="162"/>
      <c r="K18" s="16"/>
      <c r="L18" s="17">
        <v>22</v>
      </c>
      <c r="M18" s="20">
        <v>25</v>
      </c>
      <c r="N18" s="244">
        <f>+L18*M18</f>
        <v>550</v>
      </c>
      <c r="O18" s="244"/>
    </row>
    <row r="19" spans="1:15" x14ac:dyDescent="0.25">
      <c r="A19" s="17" t="s">
        <v>22</v>
      </c>
      <c r="B19" s="151" t="s">
        <v>23</v>
      </c>
      <c r="C19" s="152"/>
      <c r="D19" s="152"/>
      <c r="E19" s="153"/>
      <c r="F19" s="77">
        <v>0</v>
      </c>
      <c r="G19" s="143">
        <v>0</v>
      </c>
      <c r="H19" s="144"/>
      <c r="I19" s="199">
        <f t="shared" si="1"/>
        <v>0</v>
      </c>
      <c r="J19" s="162"/>
      <c r="K19" s="16"/>
    </row>
    <row r="20" spans="1:15" ht="33.75" customHeight="1" x14ac:dyDescent="0.25">
      <c r="A20" s="17" t="s">
        <v>24</v>
      </c>
      <c r="B20" s="133" t="s">
        <v>25</v>
      </c>
      <c r="C20" s="124"/>
      <c r="D20" s="124"/>
      <c r="E20" s="131"/>
      <c r="F20" s="77">
        <v>0</v>
      </c>
      <c r="G20" s="143">
        <v>0</v>
      </c>
      <c r="H20" s="144"/>
      <c r="I20" s="199">
        <f t="shared" si="1"/>
        <v>0</v>
      </c>
      <c r="J20" s="162"/>
      <c r="K20" s="16"/>
    </row>
    <row r="21" spans="1:15" x14ac:dyDescent="0.25">
      <c r="A21" s="120" t="s">
        <v>26</v>
      </c>
      <c r="B21" s="145"/>
      <c r="C21" s="145"/>
      <c r="D21" s="145"/>
      <c r="E21" s="145"/>
      <c r="F21" s="145"/>
      <c r="G21" s="145"/>
      <c r="H21" s="146"/>
      <c r="I21" s="204">
        <f>SUM(I15:I20)</f>
        <v>734.8</v>
      </c>
      <c r="J21" s="260"/>
    </row>
    <row r="22" spans="1:15" ht="51.75" customHeight="1" x14ac:dyDescent="0.25">
      <c r="A22" s="123" t="s">
        <v>142</v>
      </c>
      <c r="B22" s="124"/>
      <c r="C22" s="124"/>
      <c r="D22" s="124"/>
      <c r="E22" s="124"/>
      <c r="F22" s="124"/>
      <c r="G22" s="124"/>
      <c r="H22" s="124"/>
      <c r="I22" s="124"/>
      <c r="J22" s="131"/>
    </row>
    <row r="23" spans="1:15" x14ac:dyDescent="0.25">
      <c r="A23" s="17" t="s">
        <v>27</v>
      </c>
      <c r="B23" s="147" t="s">
        <v>28</v>
      </c>
      <c r="C23" s="138"/>
      <c r="D23" s="138"/>
      <c r="E23" s="138"/>
      <c r="F23" s="138"/>
      <c r="G23" s="138"/>
      <c r="H23" s="139"/>
      <c r="I23" s="100" t="s">
        <v>18</v>
      </c>
      <c r="J23" s="102"/>
    </row>
    <row r="24" spans="1:15" x14ac:dyDescent="0.25">
      <c r="A24" s="17" t="s">
        <v>8</v>
      </c>
      <c r="B24" s="137" t="s">
        <v>29</v>
      </c>
      <c r="C24" s="138"/>
      <c r="D24" s="138"/>
      <c r="E24" s="138"/>
      <c r="F24" s="138"/>
      <c r="G24" s="138"/>
      <c r="H24" s="139"/>
      <c r="I24" s="261">
        <v>0</v>
      </c>
      <c r="J24" s="262"/>
    </row>
    <row r="25" spans="1:15" x14ac:dyDescent="0.25">
      <c r="A25" s="17" t="s">
        <v>10</v>
      </c>
      <c r="B25" s="137" t="s">
        <v>13</v>
      </c>
      <c r="C25" s="138"/>
      <c r="D25" s="138"/>
      <c r="E25" s="138"/>
      <c r="F25" s="138"/>
      <c r="G25" s="138"/>
      <c r="H25" s="139"/>
      <c r="I25" s="143">
        <v>0</v>
      </c>
      <c r="J25" s="144"/>
    </row>
    <row r="26" spans="1:15" x14ac:dyDescent="0.25">
      <c r="A26" s="120" t="s">
        <v>30</v>
      </c>
      <c r="B26" s="145"/>
      <c r="C26" s="145"/>
      <c r="D26" s="145"/>
      <c r="E26" s="145"/>
      <c r="F26" s="145"/>
      <c r="G26" s="145"/>
      <c r="H26" s="146"/>
      <c r="I26" s="204">
        <f>I24+I25</f>
        <v>0</v>
      </c>
      <c r="J26" s="260"/>
    </row>
    <row r="28" spans="1:15" ht="63" customHeight="1" x14ac:dyDescent="0.25">
      <c r="A28" s="108" t="s">
        <v>143</v>
      </c>
      <c r="B28" s="113"/>
      <c r="C28" s="113"/>
      <c r="D28" s="113"/>
      <c r="E28" s="113"/>
      <c r="F28" s="113"/>
      <c r="G28" s="113"/>
      <c r="H28" s="113"/>
      <c r="I28" s="113"/>
      <c r="J28" s="114"/>
    </row>
    <row r="29" spans="1:15" x14ac:dyDescent="0.25">
      <c r="A29" s="23" t="s">
        <v>31</v>
      </c>
      <c r="B29" s="100" t="s">
        <v>32</v>
      </c>
      <c r="C29" s="101"/>
      <c r="D29" s="101"/>
      <c r="E29" s="101"/>
      <c r="F29" s="102"/>
      <c r="G29" s="159">
        <f>G38</f>
        <v>0.16800000000000001</v>
      </c>
      <c r="H29" s="102"/>
      <c r="I29" s="100" t="s">
        <v>7</v>
      </c>
      <c r="J29" s="102"/>
    </row>
    <row r="30" spans="1:15" x14ac:dyDescent="0.25">
      <c r="A30" s="24" t="s">
        <v>8</v>
      </c>
      <c r="B30" s="137" t="s">
        <v>33</v>
      </c>
      <c r="C30" s="138"/>
      <c r="D30" s="138"/>
      <c r="E30" s="138"/>
      <c r="F30" s="139"/>
      <c r="G30" s="157">
        <v>0</v>
      </c>
      <c r="H30" s="158"/>
      <c r="I30" s="199">
        <f>G30*I9</f>
        <v>0</v>
      </c>
      <c r="J30" s="162"/>
    </row>
    <row r="31" spans="1:15" x14ac:dyDescent="0.25">
      <c r="A31" s="25" t="s">
        <v>10</v>
      </c>
      <c r="B31" s="137" t="s">
        <v>34</v>
      </c>
      <c r="C31" s="138"/>
      <c r="D31" s="138"/>
      <c r="E31" s="138"/>
      <c r="F31" s="139"/>
      <c r="G31" s="157">
        <v>1.4999999999999999E-2</v>
      </c>
      <c r="H31" s="158"/>
      <c r="I31" s="199">
        <f>G31*I9</f>
        <v>34.5</v>
      </c>
      <c r="J31" s="162"/>
    </row>
    <row r="32" spans="1:15" x14ac:dyDescent="0.25">
      <c r="A32" s="25" t="s">
        <v>12</v>
      </c>
      <c r="B32" s="137" t="s">
        <v>35</v>
      </c>
      <c r="C32" s="138"/>
      <c r="D32" s="138"/>
      <c r="E32" s="138"/>
      <c r="F32" s="139"/>
      <c r="G32" s="157">
        <v>0.01</v>
      </c>
      <c r="H32" s="158"/>
      <c r="I32" s="199">
        <f>G32*I9</f>
        <v>23</v>
      </c>
      <c r="J32" s="162"/>
    </row>
    <row r="33" spans="1:13" x14ac:dyDescent="0.25">
      <c r="A33" s="25" t="s">
        <v>20</v>
      </c>
      <c r="B33" s="137" t="s">
        <v>36</v>
      </c>
      <c r="C33" s="138"/>
      <c r="D33" s="138"/>
      <c r="E33" s="138"/>
      <c r="F33" s="139"/>
      <c r="G33" s="157">
        <v>2E-3</v>
      </c>
      <c r="H33" s="158"/>
      <c r="I33" s="199">
        <f>G33*I9</f>
        <v>4.6000000000000005</v>
      </c>
      <c r="J33" s="162"/>
    </row>
    <row r="34" spans="1:13" x14ac:dyDescent="0.25">
      <c r="A34" s="25" t="s">
        <v>22</v>
      </c>
      <c r="B34" s="137" t="s">
        <v>37</v>
      </c>
      <c r="C34" s="138"/>
      <c r="D34" s="138"/>
      <c r="E34" s="138"/>
      <c r="F34" s="139"/>
      <c r="G34" s="157">
        <v>2.5000000000000001E-2</v>
      </c>
      <c r="H34" s="158"/>
      <c r="I34" s="199">
        <f>G34*I9</f>
        <v>57.5</v>
      </c>
      <c r="J34" s="162"/>
    </row>
    <row r="35" spans="1:13" x14ac:dyDescent="0.25">
      <c r="A35" s="25" t="s">
        <v>24</v>
      </c>
      <c r="B35" s="137" t="s">
        <v>38</v>
      </c>
      <c r="C35" s="138"/>
      <c r="D35" s="138"/>
      <c r="E35" s="138"/>
      <c r="F35" s="139"/>
      <c r="G35" s="157">
        <v>0.08</v>
      </c>
      <c r="H35" s="158"/>
      <c r="I35" s="199">
        <v>0</v>
      </c>
      <c r="J35" s="162"/>
    </row>
    <row r="36" spans="1:13" x14ac:dyDescent="0.25">
      <c r="A36" s="25" t="s">
        <v>39</v>
      </c>
      <c r="B36" s="137" t="s">
        <v>40</v>
      </c>
      <c r="C36" s="138"/>
      <c r="D36" s="138"/>
      <c r="E36" s="138"/>
      <c r="F36" s="139"/>
      <c r="G36" s="165">
        <v>0.03</v>
      </c>
      <c r="H36" s="166"/>
      <c r="I36" s="143">
        <f>G36*I9</f>
        <v>69</v>
      </c>
      <c r="J36" s="144"/>
    </row>
    <row r="37" spans="1:13" x14ac:dyDescent="0.25">
      <c r="A37" s="25" t="s">
        <v>41</v>
      </c>
      <c r="B37" s="137" t="s">
        <v>42</v>
      </c>
      <c r="C37" s="138"/>
      <c r="D37" s="138"/>
      <c r="E37" s="138"/>
      <c r="F37" s="139"/>
      <c r="G37" s="157">
        <v>6.0000000000000001E-3</v>
      </c>
      <c r="H37" s="158"/>
      <c r="I37" s="199">
        <f>G37*I9</f>
        <v>13.8</v>
      </c>
      <c r="J37" s="162"/>
    </row>
    <row r="38" spans="1:13" x14ac:dyDescent="0.25">
      <c r="A38" s="160" t="s">
        <v>43</v>
      </c>
      <c r="B38" s="161"/>
      <c r="C38" s="161"/>
      <c r="D38" s="161"/>
      <c r="E38" s="161"/>
      <c r="F38" s="162"/>
      <c r="G38" s="163">
        <f>SUM(G30:G37)</f>
        <v>0.16800000000000001</v>
      </c>
      <c r="H38" s="164"/>
      <c r="I38" s="228">
        <f>SUM(I30:I37)</f>
        <v>202.4</v>
      </c>
      <c r="J38" s="257"/>
      <c r="K38" s="26"/>
    </row>
    <row r="39" spans="1:13" x14ac:dyDescent="0.25">
      <c r="A39" s="23" t="s">
        <v>44</v>
      </c>
      <c r="B39" s="100" t="s">
        <v>32</v>
      </c>
      <c r="C39" s="101"/>
      <c r="D39" s="101"/>
      <c r="E39" s="101"/>
      <c r="F39" s="102"/>
      <c r="G39" s="100" t="s">
        <v>45</v>
      </c>
      <c r="H39" s="102"/>
      <c r="I39" s="100" t="s">
        <v>7</v>
      </c>
      <c r="J39" s="102"/>
    </row>
    <row r="40" spans="1:13" x14ac:dyDescent="0.25">
      <c r="A40" s="24" t="s">
        <v>8</v>
      </c>
      <c r="B40" s="137" t="s">
        <v>46</v>
      </c>
      <c r="C40" s="138"/>
      <c r="D40" s="138"/>
      <c r="E40" s="138"/>
      <c r="F40" s="139"/>
      <c r="G40" s="174">
        <f>1/12</f>
        <v>8.3333333333333329E-2</v>
      </c>
      <c r="H40" s="175"/>
      <c r="I40" s="199">
        <f>G40*I9</f>
        <v>191.66666666666666</v>
      </c>
      <c r="J40" s="162"/>
    </row>
    <row r="41" spans="1:13" s="27" customFormat="1" ht="20.25" customHeight="1" x14ac:dyDescent="0.25">
      <c r="A41" s="17" t="s">
        <v>8</v>
      </c>
      <c r="B41" s="169" t="s">
        <v>111</v>
      </c>
      <c r="C41" s="170"/>
      <c r="D41" s="170"/>
      <c r="E41" s="170"/>
      <c r="F41" s="171"/>
      <c r="G41" s="172">
        <f>G38*G40</f>
        <v>1.4E-2</v>
      </c>
      <c r="H41" s="173"/>
      <c r="I41" s="258">
        <f>G41*I40</f>
        <v>2.6833333333333331</v>
      </c>
      <c r="J41" s="259"/>
      <c r="M41" s="28"/>
    </row>
    <row r="42" spans="1:13" x14ac:dyDescent="0.25">
      <c r="A42" s="160" t="s">
        <v>48</v>
      </c>
      <c r="B42" s="161"/>
      <c r="C42" s="161"/>
      <c r="D42" s="161"/>
      <c r="E42" s="161"/>
      <c r="F42" s="162"/>
      <c r="G42" s="163">
        <f>G40+G41</f>
        <v>9.7333333333333327E-2</v>
      </c>
      <c r="H42" s="164"/>
      <c r="I42" s="223">
        <f>I40+I41</f>
        <v>194.35</v>
      </c>
      <c r="J42" s="254"/>
    </row>
    <row r="43" spans="1:13" x14ac:dyDescent="0.25">
      <c r="A43" s="84"/>
      <c r="B43" s="85"/>
      <c r="C43" s="85"/>
      <c r="D43" s="85"/>
      <c r="E43" s="85"/>
      <c r="F43" s="86"/>
      <c r="G43" s="89"/>
      <c r="H43" s="29"/>
      <c r="I43" s="83"/>
      <c r="J43" s="30"/>
    </row>
    <row r="44" spans="1:13" x14ac:dyDescent="0.25">
      <c r="A44" s="23" t="s">
        <v>49</v>
      </c>
      <c r="B44" s="100" t="s">
        <v>32</v>
      </c>
      <c r="C44" s="101"/>
      <c r="D44" s="101"/>
      <c r="E44" s="101"/>
      <c r="F44" s="102"/>
      <c r="G44" s="100" t="s">
        <v>45</v>
      </c>
      <c r="H44" s="102"/>
      <c r="I44" s="100" t="s">
        <v>7</v>
      </c>
      <c r="J44" s="102"/>
    </row>
    <row r="45" spans="1:13" x14ac:dyDescent="0.25">
      <c r="A45" s="24" t="s">
        <v>8</v>
      </c>
      <c r="B45" s="137" t="s">
        <v>50</v>
      </c>
      <c r="C45" s="138"/>
      <c r="D45" s="138"/>
      <c r="E45" s="138"/>
      <c r="F45" s="139"/>
      <c r="G45" s="157">
        <v>6.4999999999999997E-3</v>
      </c>
      <c r="H45" s="158"/>
      <c r="I45" s="199">
        <f>G45*I12</f>
        <v>14.95</v>
      </c>
      <c r="J45" s="162"/>
    </row>
    <row r="46" spans="1:13" ht="23.25" customHeight="1" x14ac:dyDescent="0.25">
      <c r="A46" s="25" t="s">
        <v>10</v>
      </c>
      <c r="B46" s="133" t="s">
        <v>51</v>
      </c>
      <c r="C46" s="124"/>
      <c r="D46" s="124"/>
      <c r="E46" s="124"/>
      <c r="F46" s="131"/>
      <c r="G46" s="167">
        <f>G38*G45</f>
        <v>1.0920000000000001E-3</v>
      </c>
      <c r="H46" s="168"/>
      <c r="I46" s="199">
        <f>I12*G46</f>
        <v>2.5116000000000001</v>
      </c>
      <c r="J46" s="162"/>
    </row>
    <row r="47" spans="1:13" x14ac:dyDescent="0.25">
      <c r="A47" s="160" t="s">
        <v>52</v>
      </c>
      <c r="B47" s="161"/>
      <c r="C47" s="161"/>
      <c r="D47" s="161"/>
      <c r="E47" s="161"/>
      <c r="F47" s="162"/>
      <c r="G47" s="163">
        <f>G45+G46</f>
        <v>7.5919999999999998E-3</v>
      </c>
      <c r="H47" s="164"/>
      <c r="I47" s="228">
        <f>SUM(I45:I46)</f>
        <v>17.461600000000001</v>
      </c>
      <c r="J47" s="257"/>
    </row>
    <row r="48" spans="1:13" x14ac:dyDescent="0.25">
      <c r="A48" s="23" t="s">
        <v>53</v>
      </c>
      <c r="B48" s="100" t="s">
        <v>54</v>
      </c>
      <c r="C48" s="101"/>
      <c r="D48" s="101"/>
      <c r="E48" s="101"/>
      <c r="F48" s="102"/>
      <c r="G48" s="100" t="s">
        <v>45</v>
      </c>
      <c r="H48" s="102"/>
      <c r="I48" s="100" t="s">
        <v>7</v>
      </c>
      <c r="J48" s="102"/>
    </row>
    <row r="49" spans="1:11" x14ac:dyDescent="0.25">
      <c r="A49" s="24" t="s">
        <v>8</v>
      </c>
      <c r="B49" s="137" t="s">
        <v>55</v>
      </c>
      <c r="C49" s="138"/>
      <c r="D49" s="138"/>
      <c r="E49" s="138"/>
      <c r="F49" s="139"/>
      <c r="G49" s="157">
        <v>4.1999999999999997E-3</v>
      </c>
      <c r="H49" s="158"/>
      <c r="I49" s="199">
        <f>G49*I12</f>
        <v>9.66</v>
      </c>
      <c r="J49" s="162"/>
    </row>
    <row r="50" spans="1:11" x14ac:dyDescent="0.25">
      <c r="A50" s="25" t="s">
        <v>10</v>
      </c>
      <c r="B50" s="137" t="s">
        <v>56</v>
      </c>
      <c r="C50" s="138"/>
      <c r="D50" s="138"/>
      <c r="E50" s="138"/>
      <c r="F50" s="139"/>
      <c r="G50" s="176">
        <v>3.5999999999999997E-2</v>
      </c>
      <c r="H50" s="168"/>
      <c r="I50" s="199">
        <f>G50*I49</f>
        <v>0.34775999999999996</v>
      </c>
      <c r="J50" s="162"/>
    </row>
    <row r="51" spans="1:11" x14ac:dyDescent="0.25">
      <c r="A51" s="25" t="s">
        <v>12</v>
      </c>
      <c r="B51" s="137" t="s">
        <v>57</v>
      </c>
      <c r="C51" s="138"/>
      <c r="D51" s="138"/>
      <c r="E51" s="138"/>
      <c r="F51" s="139"/>
      <c r="G51" s="167">
        <v>2E-3</v>
      </c>
      <c r="H51" s="168"/>
      <c r="I51" s="199">
        <f>G51*I49</f>
        <v>1.932E-2</v>
      </c>
      <c r="J51" s="162"/>
    </row>
    <row r="52" spans="1:11" x14ac:dyDescent="0.25">
      <c r="A52" s="25" t="s">
        <v>20</v>
      </c>
      <c r="B52" s="137" t="s">
        <v>58</v>
      </c>
      <c r="C52" s="138"/>
      <c r="D52" s="138"/>
      <c r="E52" s="138"/>
      <c r="F52" s="139"/>
      <c r="G52" s="157">
        <v>1.9439999999999999E-2</v>
      </c>
      <c r="H52" s="158"/>
      <c r="I52" s="199">
        <f>G52*I12</f>
        <v>44.711999999999996</v>
      </c>
      <c r="J52" s="162"/>
    </row>
    <row r="53" spans="1:11" x14ac:dyDescent="0.25">
      <c r="A53" s="25" t="s">
        <v>22</v>
      </c>
      <c r="B53" s="105" t="s">
        <v>59</v>
      </c>
      <c r="C53" s="106"/>
      <c r="D53" s="106"/>
      <c r="E53" s="106"/>
      <c r="F53" s="107"/>
      <c r="G53" s="167">
        <f>G38*G52</f>
        <v>3.2659199999999998E-3</v>
      </c>
      <c r="H53" s="168"/>
      <c r="I53" s="199">
        <f>G53*I52</f>
        <v>0.14602581503999998</v>
      </c>
      <c r="J53" s="162"/>
      <c r="K53" s="16"/>
    </row>
    <row r="54" spans="1:11" x14ac:dyDescent="0.25">
      <c r="A54" s="25" t="s">
        <v>24</v>
      </c>
      <c r="B54" s="137" t="s">
        <v>60</v>
      </c>
      <c r="C54" s="138"/>
      <c r="D54" s="138"/>
      <c r="E54" s="138"/>
      <c r="F54" s="139"/>
      <c r="G54" s="157">
        <v>2E-3</v>
      </c>
      <c r="H54" s="158"/>
      <c r="I54" s="199">
        <f>G54*I52</f>
        <v>8.942399999999999E-2</v>
      </c>
      <c r="J54" s="162"/>
      <c r="K54" s="31"/>
    </row>
    <row r="55" spans="1:11" x14ac:dyDescent="0.25">
      <c r="A55" s="160" t="s">
        <v>61</v>
      </c>
      <c r="B55" s="161"/>
      <c r="C55" s="161"/>
      <c r="D55" s="161"/>
      <c r="E55" s="161"/>
      <c r="F55" s="162"/>
      <c r="G55" s="163">
        <f>SUM(G49:G54)</f>
        <v>6.6905920000000008E-2</v>
      </c>
      <c r="H55" s="164"/>
      <c r="I55" s="228">
        <f>SUM(I49:J54)</f>
        <v>54.974529815039993</v>
      </c>
      <c r="J55" s="257"/>
    </row>
    <row r="56" spans="1:11" ht="63.75" customHeight="1" x14ac:dyDescent="0.25">
      <c r="A56" s="95" t="s">
        <v>62</v>
      </c>
      <c r="B56" s="113"/>
      <c r="C56" s="113"/>
      <c r="D56" s="113"/>
      <c r="E56" s="113"/>
      <c r="F56" s="113"/>
      <c r="G56" s="113"/>
      <c r="H56" s="113"/>
      <c r="I56" s="113"/>
      <c r="J56" s="114"/>
    </row>
    <row r="57" spans="1:11" x14ac:dyDescent="0.25">
      <c r="A57" s="23" t="s">
        <v>63</v>
      </c>
      <c r="B57" s="100" t="s">
        <v>32</v>
      </c>
      <c r="C57" s="101"/>
      <c r="D57" s="101"/>
      <c r="E57" s="101"/>
      <c r="F57" s="102"/>
      <c r="G57" s="100" t="s">
        <v>45</v>
      </c>
      <c r="H57" s="102"/>
      <c r="I57" s="100" t="s">
        <v>7</v>
      </c>
      <c r="J57" s="102"/>
    </row>
    <row r="58" spans="1:11" x14ac:dyDescent="0.25">
      <c r="A58" s="24" t="s">
        <v>8</v>
      </c>
      <c r="B58" s="137" t="s">
        <v>110</v>
      </c>
      <c r="C58" s="138"/>
      <c r="D58" s="138"/>
      <c r="E58" s="138"/>
      <c r="F58" s="139"/>
      <c r="G58" s="157">
        <v>0.1111</v>
      </c>
      <c r="H58" s="158"/>
      <c r="I58" s="199">
        <f>G58*I9</f>
        <v>255.53</v>
      </c>
      <c r="J58" s="162"/>
    </row>
    <row r="59" spans="1:11" x14ac:dyDescent="0.25">
      <c r="A59" s="25" t="s">
        <v>10</v>
      </c>
      <c r="B59" s="137" t="s">
        <v>64</v>
      </c>
      <c r="C59" s="138"/>
      <c r="D59" s="138"/>
      <c r="E59" s="138"/>
      <c r="F59" s="139"/>
      <c r="G59" s="157">
        <v>1.66E-2</v>
      </c>
      <c r="H59" s="158"/>
      <c r="I59" s="199">
        <f>G59*I9</f>
        <v>38.18</v>
      </c>
      <c r="J59" s="162"/>
    </row>
    <row r="60" spans="1:11" x14ac:dyDescent="0.25">
      <c r="A60" s="25" t="s">
        <v>12</v>
      </c>
      <c r="B60" s="137" t="s">
        <v>65</v>
      </c>
      <c r="C60" s="138"/>
      <c r="D60" s="138"/>
      <c r="E60" s="138"/>
      <c r="F60" s="139"/>
      <c r="G60" s="157">
        <v>2.0000000000000001E-4</v>
      </c>
      <c r="H60" s="158"/>
      <c r="I60" s="199">
        <f>G60*I9</f>
        <v>0.46</v>
      </c>
      <c r="J60" s="162"/>
    </row>
    <row r="61" spans="1:11" x14ac:dyDescent="0.25">
      <c r="A61" s="25" t="s">
        <v>20</v>
      </c>
      <c r="B61" s="137" t="s">
        <v>66</v>
      </c>
      <c r="C61" s="138"/>
      <c r="D61" s="138"/>
      <c r="E61" s="138"/>
      <c r="F61" s="139"/>
      <c r="G61" s="157">
        <v>2.8E-3</v>
      </c>
      <c r="H61" s="158"/>
      <c r="I61" s="199">
        <f>G61*I9</f>
        <v>6.4399999999999995</v>
      </c>
      <c r="J61" s="162"/>
    </row>
    <row r="62" spans="1:11" x14ac:dyDescent="0.25">
      <c r="A62" s="25" t="s">
        <v>22</v>
      </c>
      <c r="B62" s="137" t="s">
        <v>67</v>
      </c>
      <c r="C62" s="138"/>
      <c r="D62" s="138"/>
      <c r="E62" s="138"/>
      <c r="F62" s="139"/>
      <c r="G62" s="157">
        <v>2.9999999999999997E-4</v>
      </c>
      <c r="H62" s="158"/>
      <c r="I62" s="199">
        <f>G62*I9</f>
        <v>0.69</v>
      </c>
      <c r="J62" s="162"/>
    </row>
    <row r="63" spans="1:11" x14ac:dyDescent="0.25">
      <c r="A63" s="25" t="s">
        <v>24</v>
      </c>
      <c r="B63" s="137" t="s">
        <v>68</v>
      </c>
      <c r="C63" s="138"/>
      <c r="D63" s="138"/>
      <c r="E63" s="138"/>
      <c r="F63" s="139"/>
      <c r="G63" s="157">
        <v>4.4000000000000003E-3</v>
      </c>
      <c r="H63" s="158"/>
      <c r="I63" s="199">
        <f>G63*I9</f>
        <v>10.120000000000001</v>
      </c>
      <c r="J63" s="162"/>
    </row>
    <row r="64" spans="1:11" x14ac:dyDescent="0.25">
      <c r="A64" s="177" t="s">
        <v>47</v>
      </c>
      <c r="B64" s="178"/>
      <c r="C64" s="178"/>
      <c r="D64" s="178"/>
      <c r="E64" s="178"/>
      <c r="F64" s="116"/>
      <c r="G64" s="174">
        <f>G62+G61+G60+G59+G58+G63</f>
        <v>0.13539999999999999</v>
      </c>
      <c r="H64" s="175"/>
      <c r="I64" s="255">
        <f>SUM(I58:I63)</f>
        <v>311.41999999999996</v>
      </c>
      <c r="J64" s="256"/>
      <c r="K64" s="32"/>
    </row>
    <row r="65" spans="1:11" ht="18.75" customHeight="1" x14ac:dyDescent="0.25">
      <c r="A65" s="33" t="s">
        <v>39</v>
      </c>
      <c r="B65" s="181" t="s">
        <v>69</v>
      </c>
      <c r="C65" s="182"/>
      <c r="D65" s="182"/>
      <c r="E65" s="182"/>
      <c r="F65" s="183"/>
      <c r="G65" s="174">
        <f>G64*G38</f>
        <v>2.2747199999999999E-2</v>
      </c>
      <c r="H65" s="175"/>
      <c r="I65" s="115">
        <f>G65*I64</f>
        <v>7.0839330239999985</v>
      </c>
      <c r="J65" s="116"/>
      <c r="K65" s="34"/>
    </row>
    <row r="66" spans="1:11" x14ac:dyDescent="0.25">
      <c r="A66" s="177" t="s">
        <v>70</v>
      </c>
      <c r="B66" s="178"/>
      <c r="C66" s="178"/>
      <c r="D66" s="178"/>
      <c r="E66" s="178"/>
      <c r="F66" s="116"/>
      <c r="G66" s="179">
        <f>G64+G65</f>
        <v>0.15814719999999999</v>
      </c>
      <c r="H66" s="180"/>
      <c r="I66" s="223">
        <f>SUM(I64:I65)</f>
        <v>318.50393302399993</v>
      </c>
      <c r="J66" s="254"/>
      <c r="K66" s="32"/>
    </row>
    <row r="68" spans="1:11" x14ac:dyDescent="0.25">
      <c r="A68" s="23" t="s">
        <v>71</v>
      </c>
      <c r="B68" s="100" t="s">
        <v>72</v>
      </c>
      <c r="C68" s="101"/>
      <c r="D68" s="101"/>
      <c r="E68" s="101"/>
      <c r="F68" s="102"/>
      <c r="G68" s="100" t="s">
        <v>45</v>
      </c>
      <c r="H68" s="102"/>
      <c r="I68" s="100" t="s">
        <v>7</v>
      </c>
      <c r="J68" s="102"/>
    </row>
    <row r="69" spans="1:11" x14ac:dyDescent="0.25">
      <c r="A69" s="14" t="s">
        <v>31</v>
      </c>
      <c r="B69" s="137" t="s">
        <v>73</v>
      </c>
      <c r="C69" s="138"/>
      <c r="D69" s="138"/>
      <c r="E69" s="138"/>
      <c r="F69" s="139"/>
      <c r="G69" s="157">
        <f>G38</f>
        <v>0.16800000000000001</v>
      </c>
      <c r="H69" s="158"/>
      <c r="I69" s="199">
        <f>G69*I12</f>
        <v>386.40000000000003</v>
      </c>
      <c r="J69" s="162"/>
    </row>
    <row r="70" spans="1:11" x14ac:dyDescent="0.25">
      <c r="A70" s="87" t="s">
        <v>44</v>
      </c>
      <c r="B70" s="137" t="s">
        <v>74</v>
      </c>
      <c r="C70" s="138"/>
      <c r="D70" s="138"/>
      <c r="E70" s="138"/>
      <c r="F70" s="139"/>
      <c r="G70" s="157">
        <f>G42</f>
        <v>9.7333333333333327E-2</v>
      </c>
      <c r="H70" s="158"/>
      <c r="I70" s="199">
        <f>I42</f>
        <v>194.35</v>
      </c>
      <c r="J70" s="200"/>
    </row>
    <row r="71" spans="1:11" x14ac:dyDescent="0.25">
      <c r="A71" s="87" t="s">
        <v>49</v>
      </c>
      <c r="B71" s="137" t="s">
        <v>50</v>
      </c>
      <c r="C71" s="138"/>
      <c r="D71" s="138"/>
      <c r="E71" s="138"/>
      <c r="F71" s="139"/>
      <c r="G71" s="157">
        <f>G47</f>
        <v>7.5919999999999998E-3</v>
      </c>
      <c r="H71" s="158"/>
      <c r="I71" s="199">
        <f>I47</f>
        <v>17.461600000000001</v>
      </c>
      <c r="J71" s="162"/>
    </row>
    <row r="72" spans="1:11" x14ac:dyDescent="0.25">
      <c r="A72" s="87" t="s">
        <v>53</v>
      </c>
      <c r="B72" s="137" t="s">
        <v>75</v>
      </c>
      <c r="C72" s="138"/>
      <c r="D72" s="138"/>
      <c r="E72" s="138"/>
      <c r="F72" s="139"/>
      <c r="G72" s="167">
        <f>G55</f>
        <v>6.6905920000000008E-2</v>
      </c>
      <c r="H72" s="168"/>
      <c r="I72" s="250">
        <f>I55</f>
        <v>54.974529815039993</v>
      </c>
      <c r="J72" s="251"/>
    </row>
    <row r="73" spans="1:11" x14ac:dyDescent="0.25">
      <c r="A73" s="87" t="s">
        <v>63</v>
      </c>
      <c r="B73" s="137" t="s">
        <v>76</v>
      </c>
      <c r="C73" s="138"/>
      <c r="D73" s="138"/>
      <c r="E73" s="138"/>
      <c r="F73" s="139"/>
      <c r="G73" s="167">
        <f>G66</f>
        <v>0.15814719999999999</v>
      </c>
      <c r="H73" s="168"/>
      <c r="I73" s="250">
        <f>I66</f>
        <v>318.50393302399993</v>
      </c>
      <c r="J73" s="251"/>
    </row>
    <row r="74" spans="1:11" x14ac:dyDescent="0.25">
      <c r="A74" s="194" t="s">
        <v>77</v>
      </c>
      <c r="B74" s="195"/>
      <c r="C74" s="195"/>
      <c r="D74" s="195"/>
      <c r="E74" s="195"/>
      <c r="F74" s="196"/>
      <c r="G74" s="197">
        <f>SUM(G69:G73)</f>
        <v>0.49797845333333329</v>
      </c>
      <c r="H74" s="198"/>
      <c r="I74" s="252">
        <f>SUM(I69:I73)</f>
        <v>971.69006283903991</v>
      </c>
      <c r="J74" s="253"/>
    </row>
    <row r="76" spans="1:11" ht="33" customHeight="1" x14ac:dyDescent="0.25">
      <c r="A76" s="184" t="s">
        <v>78</v>
      </c>
      <c r="B76" s="185"/>
      <c r="C76" s="185"/>
      <c r="D76" s="185"/>
      <c r="E76" s="185"/>
      <c r="F76" s="185"/>
      <c r="G76" s="185"/>
      <c r="H76" s="185"/>
    </row>
    <row r="77" spans="1:11" x14ac:dyDescent="0.25">
      <c r="A77" s="186" t="s">
        <v>79</v>
      </c>
      <c r="B77" s="187"/>
      <c r="C77" s="187"/>
      <c r="D77" s="187"/>
      <c r="E77" s="187"/>
      <c r="F77" s="187"/>
      <c r="G77" s="187"/>
      <c r="H77" s="188"/>
    </row>
    <row r="78" spans="1:11" x14ac:dyDescent="0.25">
      <c r="A78" s="189" t="s">
        <v>80</v>
      </c>
      <c r="B78" s="190"/>
      <c r="C78" s="190"/>
      <c r="D78" s="190"/>
      <c r="E78" s="190"/>
      <c r="F78" s="191"/>
      <c r="G78" s="192" t="s">
        <v>7</v>
      </c>
      <c r="H78" s="193"/>
    </row>
    <row r="79" spans="1:11" x14ac:dyDescent="0.25">
      <c r="A79" s="160" t="s">
        <v>14</v>
      </c>
      <c r="B79" s="161"/>
      <c r="C79" s="161"/>
      <c r="D79" s="161"/>
      <c r="E79" s="161"/>
      <c r="F79" s="162"/>
      <c r="G79" s="199">
        <f>I12</f>
        <v>2300</v>
      </c>
      <c r="H79" s="200"/>
    </row>
    <row r="80" spans="1:11" x14ac:dyDescent="0.25">
      <c r="A80" s="160" t="s">
        <v>26</v>
      </c>
      <c r="B80" s="161"/>
      <c r="C80" s="161"/>
      <c r="D80" s="161"/>
      <c r="E80" s="161"/>
      <c r="F80" s="162"/>
      <c r="G80" s="199">
        <f>I21</f>
        <v>734.8</v>
      </c>
      <c r="H80" s="200"/>
    </row>
    <row r="81" spans="1:11" x14ac:dyDescent="0.25">
      <c r="A81" s="160" t="s">
        <v>30</v>
      </c>
      <c r="B81" s="161"/>
      <c r="C81" s="161"/>
      <c r="D81" s="161"/>
      <c r="E81" s="161"/>
      <c r="F81" s="162"/>
      <c r="G81" s="199">
        <f>I26</f>
        <v>0</v>
      </c>
      <c r="H81" s="200"/>
    </row>
    <row r="82" spans="1:11" x14ac:dyDescent="0.25">
      <c r="A82" s="160" t="s">
        <v>77</v>
      </c>
      <c r="B82" s="161"/>
      <c r="C82" s="161"/>
      <c r="D82" s="161"/>
      <c r="E82" s="161"/>
      <c r="F82" s="162"/>
      <c r="G82" s="199">
        <f>I74</f>
        <v>971.69006283903991</v>
      </c>
      <c r="H82" s="200"/>
    </row>
    <row r="83" spans="1:11" ht="18.75" customHeight="1" x14ac:dyDescent="0.25">
      <c r="A83" s="201" t="s">
        <v>81</v>
      </c>
      <c r="B83" s="202"/>
      <c r="C83" s="202"/>
      <c r="D83" s="202"/>
      <c r="E83" s="202"/>
      <c r="F83" s="203"/>
      <c r="G83" s="204">
        <f>SUM(G79:H82)</f>
        <v>4006.4900628390401</v>
      </c>
      <c r="H83" s="205"/>
    </row>
    <row r="84" spans="1:11" x14ac:dyDescent="0.25">
      <c r="A84" s="35"/>
      <c r="B84" s="36"/>
      <c r="C84" s="36"/>
      <c r="D84" s="36"/>
      <c r="E84" s="36"/>
      <c r="F84" s="36"/>
      <c r="G84" s="37"/>
      <c r="H84" s="90"/>
      <c r="I84" s="34"/>
      <c r="J84" s="34"/>
      <c r="K84" s="34"/>
    </row>
    <row r="85" spans="1:11" ht="17.25" customHeight="1" x14ac:dyDescent="0.25">
      <c r="A85" s="38" t="s">
        <v>144</v>
      </c>
      <c r="B85" s="39"/>
      <c r="C85" s="39"/>
      <c r="D85" s="39"/>
      <c r="E85" s="39"/>
      <c r="F85" s="39"/>
      <c r="G85" s="39"/>
      <c r="H85" s="40"/>
    </row>
    <row r="86" spans="1:11" x14ac:dyDescent="0.25">
      <c r="A86" s="41" t="s">
        <v>82</v>
      </c>
      <c r="B86" s="100" t="s">
        <v>83</v>
      </c>
      <c r="C86" s="101"/>
      <c r="D86" s="101"/>
      <c r="E86" s="102"/>
      <c r="F86" s="15" t="s">
        <v>45</v>
      </c>
      <c r="G86" s="103" t="s">
        <v>7</v>
      </c>
      <c r="H86" s="193"/>
    </row>
    <row r="87" spans="1:11" x14ac:dyDescent="0.25">
      <c r="A87" s="14" t="s">
        <v>8</v>
      </c>
      <c r="B87" s="147" t="s">
        <v>84</v>
      </c>
      <c r="C87" s="138"/>
      <c r="D87" s="138"/>
      <c r="E87" s="139"/>
      <c r="F87" s="11">
        <v>0</v>
      </c>
      <c r="G87" s="206">
        <f>G83*F87</f>
        <v>0</v>
      </c>
      <c r="H87" s="207"/>
    </row>
    <row r="88" spans="1:11" ht="27" customHeight="1" x14ac:dyDescent="0.25">
      <c r="A88" s="108" t="s">
        <v>85</v>
      </c>
      <c r="B88" s="113"/>
      <c r="C88" s="113"/>
      <c r="D88" s="113"/>
      <c r="E88" s="114"/>
      <c r="F88" s="199"/>
      <c r="G88" s="208"/>
      <c r="H88" s="200"/>
    </row>
    <row r="89" spans="1:11" ht="17.25" customHeight="1" x14ac:dyDescent="0.25">
      <c r="A89" s="42" t="s">
        <v>10</v>
      </c>
      <c r="B89" s="43" t="s">
        <v>86</v>
      </c>
      <c r="C89" s="44"/>
      <c r="D89" s="44"/>
      <c r="E89" s="44"/>
      <c r="F89" s="11">
        <v>0</v>
      </c>
      <c r="G89" s="209">
        <f>F89*(G87+G83)</f>
        <v>0</v>
      </c>
      <c r="H89" s="210"/>
    </row>
    <row r="90" spans="1:11" ht="27.75" customHeight="1" x14ac:dyDescent="0.25">
      <c r="A90" s="108" t="s">
        <v>87</v>
      </c>
      <c r="B90" s="113"/>
      <c r="C90" s="113"/>
      <c r="D90" s="113"/>
      <c r="E90" s="114"/>
      <c r="F90" s="199"/>
      <c r="G90" s="208"/>
      <c r="H90" s="200"/>
    </row>
    <row r="91" spans="1:11" ht="21" customHeight="1" x14ac:dyDescent="0.25">
      <c r="A91" s="14" t="s">
        <v>12</v>
      </c>
      <c r="B91" s="45" t="s">
        <v>88</v>
      </c>
      <c r="C91" s="46"/>
      <c r="D91" s="46"/>
      <c r="E91" s="47"/>
      <c r="F91" s="11">
        <f>SUM(F95:F100)</f>
        <v>0.13150000000000001</v>
      </c>
      <c r="G91" s="206">
        <f>F91*(G83+G89)</f>
        <v>526.85344326333382</v>
      </c>
      <c r="H91" s="207"/>
    </row>
    <row r="92" spans="1:11" ht="21" customHeight="1" x14ac:dyDescent="0.25">
      <c r="A92" s="49"/>
      <c r="B92" s="50"/>
      <c r="C92" s="51"/>
      <c r="D92" s="51"/>
      <c r="E92" s="51"/>
      <c r="F92" s="52"/>
      <c r="G92" s="53"/>
      <c r="H92" s="53"/>
    </row>
    <row r="93" spans="1:11" x14ac:dyDescent="0.25">
      <c r="A93" s="108" t="s">
        <v>113</v>
      </c>
      <c r="B93" s="109"/>
      <c r="C93" s="109"/>
      <c r="D93" s="109"/>
      <c r="E93" s="109"/>
      <c r="F93" s="109"/>
      <c r="G93" s="109"/>
      <c r="H93" s="110"/>
    </row>
    <row r="94" spans="1:11" ht="22.5" customHeight="1" x14ac:dyDescent="0.25">
      <c r="A94" s="125" t="s">
        <v>137</v>
      </c>
      <c r="B94" s="126"/>
      <c r="C94" s="126"/>
      <c r="D94" s="126"/>
      <c r="E94" s="126"/>
      <c r="F94" s="127"/>
      <c r="G94" s="128" t="s">
        <v>149</v>
      </c>
      <c r="H94" s="129"/>
    </row>
    <row r="95" spans="1:11" ht="19.5" customHeight="1" x14ac:dyDescent="0.25">
      <c r="A95" s="54">
        <v>1</v>
      </c>
      <c r="B95" s="55" t="s">
        <v>145</v>
      </c>
      <c r="C95" s="56"/>
      <c r="D95" s="56"/>
      <c r="E95" s="57"/>
      <c r="F95" s="58"/>
      <c r="G95" s="199"/>
      <c r="H95" s="200"/>
    </row>
    <row r="96" spans="1:11" ht="21" customHeight="1" x14ac:dyDescent="0.25">
      <c r="A96" s="25" t="s">
        <v>89</v>
      </c>
      <c r="B96" s="88" t="s">
        <v>138</v>
      </c>
      <c r="C96" s="81"/>
      <c r="D96" s="81"/>
      <c r="E96" s="82"/>
      <c r="F96" s="48">
        <f>IF(G94="Lucro Presumido",3%,7.6%)</f>
        <v>0.03</v>
      </c>
      <c r="G96" s="199">
        <f>F96*(G83+G89)</f>
        <v>120.1947018851712</v>
      </c>
      <c r="H96" s="200"/>
    </row>
    <row r="97" spans="1:10" x14ac:dyDescent="0.25">
      <c r="A97" s="25" t="s">
        <v>90</v>
      </c>
      <c r="B97" s="105" t="s">
        <v>139</v>
      </c>
      <c r="C97" s="106"/>
      <c r="D97" s="106"/>
      <c r="E97" s="107"/>
      <c r="F97" s="48">
        <f>IF(G94="Lucro Presumido",0.65%,1.65%)</f>
        <v>6.5000000000000006E-3</v>
      </c>
      <c r="G97" s="199">
        <f>F97*(G83+G89)</f>
        <v>26.042185408453761</v>
      </c>
      <c r="H97" s="200"/>
    </row>
    <row r="98" spans="1:10" x14ac:dyDescent="0.25">
      <c r="A98" s="87">
        <v>2</v>
      </c>
      <c r="B98" s="80" t="s">
        <v>91</v>
      </c>
      <c r="C98" s="81"/>
      <c r="D98" s="81"/>
      <c r="E98" s="82"/>
      <c r="F98" s="48"/>
      <c r="G98" s="199"/>
      <c r="H98" s="200"/>
    </row>
    <row r="99" spans="1:10" x14ac:dyDescent="0.25">
      <c r="A99" s="25" t="s">
        <v>89</v>
      </c>
      <c r="B99" s="88" t="s">
        <v>92</v>
      </c>
      <c r="C99" s="81"/>
      <c r="D99" s="81"/>
      <c r="E99" s="82"/>
      <c r="F99" s="48">
        <v>0.05</v>
      </c>
      <c r="G99" s="199">
        <f>F99*(G83+G89)</f>
        <v>200.32450314195202</v>
      </c>
      <c r="H99" s="200"/>
    </row>
    <row r="100" spans="1:10" ht="31.5" customHeight="1" x14ac:dyDescent="0.25">
      <c r="A100" s="25">
        <v>3</v>
      </c>
      <c r="B100" s="95" t="s">
        <v>109</v>
      </c>
      <c r="C100" s="96"/>
      <c r="D100" s="96"/>
      <c r="E100" s="97"/>
      <c r="F100" s="48">
        <v>4.4999999999999998E-2</v>
      </c>
      <c r="G100" s="199">
        <f>+F100*(G83+G89)</f>
        <v>180.29205282775681</v>
      </c>
      <c r="H100" s="200"/>
    </row>
    <row r="101" spans="1:10" x14ac:dyDescent="0.25">
      <c r="A101" s="220" t="s">
        <v>93</v>
      </c>
      <c r="B101" s="221"/>
      <c r="C101" s="221"/>
      <c r="D101" s="221"/>
      <c r="E101" s="221"/>
      <c r="F101" s="222"/>
      <c r="G101" s="223">
        <f>+G87+G89+G91</f>
        <v>526.85344326333382</v>
      </c>
      <c r="H101" s="224"/>
    </row>
    <row r="102" spans="1:10" ht="54.75" customHeight="1" x14ac:dyDescent="0.25">
      <c r="A102" s="211" t="s">
        <v>94</v>
      </c>
      <c r="B102" s="212"/>
      <c r="C102" s="212"/>
      <c r="D102" s="215" t="s">
        <v>95</v>
      </c>
      <c r="E102" s="216" t="s">
        <v>96</v>
      </c>
      <c r="F102" s="216"/>
      <c r="G102" s="216"/>
      <c r="H102" s="217" t="s">
        <v>97</v>
      </c>
      <c r="I102" s="249"/>
      <c r="J102" s="249"/>
    </row>
    <row r="103" spans="1:10" ht="37.5" customHeight="1" x14ac:dyDescent="0.25">
      <c r="A103" s="213"/>
      <c r="B103" s="214"/>
      <c r="C103" s="214"/>
      <c r="D103" s="214"/>
      <c r="E103" s="219" t="s">
        <v>98</v>
      </c>
      <c r="F103" s="219"/>
      <c r="G103" s="219"/>
      <c r="H103" s="218"/>
    </row>
    <row r="104" spans="1:10" x14ac:dyDescent="0.25">
      <c r="A104" s="189" t="s">
        <v>99</v>
      </c>
      <c r="B104" s="190"/>
      <c r="C104" s="190"/>
      <c r="D104" s="190"/>
      <c r="E104" s="190"/>
      <c r="F104" s="191"/>
      <c r="G104" s="192" t="s">
        <v>7</v>
      </c>
      <c r="H104" s="193"/>
    </row>
    <row r="105" spans="1:10" x14ac:dyDescent="0.25">
      <c r="A105" s="147" t="s">
        <v>14</v>
      </c>
      <c r="B105" s="138"/>
      <c r="C105" s="138"/>
      <c r="D105" s="138"/>
      <c r="E105" s="138"/>
      <c r="F105" s="139"/>
      <c r="G105" s="199">
        <f>G79</f>
        <v>2300</v>
      </c>
      <c r="H105" s="200"/>
    </row>
    <row r="106" spans="1:10" x14ac:dyDescent="0.25">
      <c r="A106" s="147" t="s">
        <v>26</v>
      </c>
      <c r="B106" s="138"/>
      <c r="C106" s="138"/>
      <c r="D106" s="138"/>
      <c r="E106" s="138"/>
      <c r="F106" s="139"/>
      <c r="G106" s="199">
        <f>G80</f>
        <v>734.8</v>
      </c>
      <c r="H106" s="200"/>
    </row>
    <row r="107" spans="1:10" x14ac:dyDescent="0.25">
      <c r="A107" s="147" t="s">
        <v>30</v>
      </c>
      <c r="B107" s="138"/>
      <c r="C107" s="138"/>
      <c r="D107" s="138"/>
      <c r="E107" s="138"/>
      <c r="F107" s="139"/>
      <c r="G107" s="199">
        <f>G81</f>
        <v>0</v>
      </c>
      <c r="H107" s="200"/>
    </row>
    <row r="108" spans="1:10" x14ac:dyDescent="0.25">
      <c r="A108" s="147" t="s">
        <v>77</v>
      </c>
      <c r="B108" s="138"/>
      <c r="C108" s="138"/>
      <c r="D108" s="138"/>
      <c r="E108" s="138"/>
      <c r="F108" s="139"/>
      <c r="G108" s="199">
        <f>G82</f>
        <v>971.69006283903991</v>
      </c>
      <c r="H108" s="200"/>
    </row>
    <row r="109" spans="1:10" x14ac:dyDescent="0.25">
      <c r="A109" s="147" t="s">
        <v>93</v>
      </c>
      <c r="B109" s="138"/>
      <c r="C109" s="138"/>
      <c r="D109" s="138"/>
      <c r="E109" s="138"/>
      <c r="F109" s="139"/>
      <c r="G109" s="199">
        <f>G101</f>
        <v>526.85344326333382</v>
      </c>
      <c r="H109" s="200"/>
    </row>
    <row r="110" spans="1:10" x14ac:dyDescent="0.25">
      <c r="A110" s="232" t="s">
        <v>100</v>
      </c>
      <c r="B110" s="233"/>
      <c r="C110" s="233"/>
      <c r="D110" s="233"/>
      <c r="E110" s="233"/>
      <c r="F110" s="234"/>
      <c r="G110" s="204">
        <f>SUM(G105:G109)</f>
        <v>4533.3435061023738</v>
      </c>
      <c r="H110" s="205"/>
    </row>
    <row r="111" spans="1:10" x14ac:dyDescent="0.25">
      <c r="A111" s="59"/>
      <c r="B111" s="27"/>
      <c r="C111" s="27"/>
      <c r="D111" s="27"/>
      <c r="E111" s="27"/>
      <c r="F111" s="27"/>
      <c r="G111" s="27"/>
      <c r="H111" s="27"/>
    </row>
    <row r="112" spans="1:10" x14ac:dyDescent="0.25">
      <c r="A112" s="225" t="s">
        <v>101</v>
      </c>
      <c r="B112" s="226"/>
      <c r="C112" s="226"/>
      <c r="D112" s="226"/>
      <c r="E112" s="226"/>
      <c r="F112" s="227"/>
      <c r="G112" s="235" t="s">
        <v>0</v>
      </c>
      <c r="H112" s="236"/>
    </row>
    <row r="113" spans="1:10" x14ac:dyDescent="0.25">
      <c r="A113" s="225" t="s">
        <v>1</v>
      </c>
      <c r="B113" s="226"/>
      <c r="C113" s="226"/>
      <c r="D113" s="227"/>
      <c r="E113" s="60" t="s">
        <v>102</v>
      </c>
      <c r="F113" s="60" t="s">
        <v>103</v>
      </c>
      <c r="G113" s="237"/>
      <c r="H113" s="238"/>
    </row>
    <row r="114" spans="1:10" x14ac:dyDescent="0.25">
      <c r="A114" s="239" t="s">
        <v>112</v>
      </c>
      <c r="B114" s="240"/>
      <c r="C114" s="240"/>
      <c r="D114" s="241"/>
      <c r="E114" s="61">
        <v>1</v>
      </c>
      <c r="F114" s="62">
        <f>G110</f>
        <v>4533.3435061023738</v>
      </c>
      <c r="G114" s="206">
        <f>F114*E114</f>
        <v>4533.3435061023738</v>
      </c>
      <c r="H114" s="207"/>
    </row>
    <row r="115" spans="1:10" x14ac:dyDescent="0.25">
      <c r="A115" s="225" t="s">
        <v>104</v>
      </c>
      <c r="B115" s="226"/>
      <c r="C115" s="226"/>
      <c r="D115" s="226"/>
      <c r="E115" s="226"/>
      <c r="F115" s="227"/>
      <c r="G115" s="228">
        <f>+G114</f>
        <v>4533.3435061023738</v>
      </c>
      <c r="H115" s="229"/>
      <c r="I115" s="247"/>
      <c r="J115" s="248"/>
    </row>
    <row r="116" spans="1:10" x14ac:dyDescent="0.25">
      <c r="A116" s="225" t="s">
        <v>3</v>
      </c>
      <c r="B116" s="226"/>
      <c r="C116" s="226"/>
      <c r="D116" s="226"/>
      <c r="E116" s="226"/>
      <c r="F116" s="227"/>
      <c r="G116" s="230">
        <f>G115*12</f>
        <v>54400.122073228486</v>
      </c>
      <c r="H116" s="231"/>
    </row>
  </sheetData>
  <sheetProtection algorithmName="SHA-512" hashValue="+3hDk+cDwnjRX+z9u0bSIjcMCb/9Rb0WLZoZbx22exjULCbWaloYOCNZ8K6qyXXlkerrsk6+aORahPV/dwcu5w==" saltValue="VQ09ocXVr/77RrAD75gTPw==" spinCount="100000" sheet="1" objects="1" scenarios="1"/>
  <mergeCells count="263">
    <mergeCell ref="A1:H1"/>
    <mergeCell ref="I1:J2"/>
    <mergeCell ref="A2:E2"/>
    <mergeCell ref="G2:H2"/>
    <mergeCell ref="A3:E3"/>
    <mergeCell ref="G3:H3"/>
    <mergeCell ref="I3:J3"/>
    <mergeCell ref="B8:H8"/>
    <mergeCell ref="I8:J8"/>
    <mergeCell ref="B9:H9"/>
    <mergeCell ref="I9:J9"/>
    <mergeCell ref="B10:H10"/>
    <mergeCell ref="I10:J10"/>
    <mergeCell ref="A4:H4"/>
    <mergeCell ref="I4:J4"/>
    <mergeCell ref="A5:H5"/>
    <mergeCell ref="I5:J5"/>
    <mergeCell ref="A6:J6"/>
    <mergeCell ref="A7:J7"/>
    <mergeCell ref="M13:M14"/>
    <mergeCell ref="N13:N14"/>
    <mergeCell ref="O13:O14"/>
    <mergeCell ref="P13:P14"/>
    <mergeCell ref="Q13:Q14"/>
    <mergeCell ref="R13:R14"/>
    <mergeCell ref="B11:H11"/>
    <mergeCell ref="I11:J11"/>
    <mergeCell ref="A12:H12"/>
    <mergeCell ref="I12:J12"/>
    <mergeCell ref="A13:J13"/>
    <mergeCell ref="L13:L14"/>
    <mergeCell ref="B14:E14"/>
    <mergeCell ref="G14:H14"/>
    <mergeCell ref="I14:J14"/>
    <mergeCell ref="N17:O17"/>
    <mergeCell ref="B18:E18"/>
    <mergeCell ref="G18:H18"/>
    <mergeCell ref="I18:J18"/>
    <mergeCell ref="N18:O18"/>
    <mergeCell ref="B15:E15"/>
    <mergeCell ref="G15:H15"/>
    <mergeCell ref="I15:J15"/>
    <mergeCell ref="B16:E16"/>
    <mergeCell ref="G16:H16"/>
    <mergeCell ref="I16:J16"/>
    <mergeCell ref="B19:E19"/>
    <mergeCell ref="G19:H19"/>
    <mergeCell ref="I19:J19"/>
    <mergeCell ref="B20:E20"/>
    <mergeCell ref="G20:H20"/>
    <mergeCell ref="I20:J20"/>
    <mergeCell ref="B17:E17"/>
    <mergeCell ref="G17:H17"/>
    <mergeCell ref="I17:J17"/>
    <mergeCell ref="B25:H25"/>
    <mergeCell ref="I25:J25"/>
    <mergeCell ref="A26:H26"/>
    <mergeCell ref="I26:J26"/>
    <mergeCell ref="A28:J28"/>
    <mergeCell ref="B29:F29"/>
    <mergeCell ref="G29:H29"/>
    <mergeCell ref="I29:J29"/>
    <mergeCell ref="A21:H21"/>
    <mergeCell ref="I21:J21"/>
    <mergeCell ref="A22:J22"/>
    <mergeCell ref="B23:H23"/>
    <mergeCell ref="I23:J23"/>
    <mergeCell ref="B24:H24"/>
    <mergeCell ref="I24:J24"/>
    <mergeCell ref="B32:F32"/>
    <mergeCell ref="G32:H32"/>
    <mergeCell ref="I32:J32"/>
    <mergeCell ref="B33:F33"/>
    <mergeCell ref="G33:H33"/>
    <mergeCell ref="I33:J33"/>
    <mergeCell ref="B30:F30"/>
    <mergeCell ref="G30:H30"/>
    <mergeCell ref="I30:J30"/>
    <mergeCell ref="B31:F31"/>
    <mergeCell ref="G31:H31"/>
    <mergeCell ref="I31:J31"/>
    <mergeCell ref="B36:F36"/>
    <mergeCell ref="G36:H36"/>
    <mergeCell ref="I36:J36"/>
    <mergeCell ref="B37:F37"/>
    <mergeCell ref="G37:H37"/>
    <mergeCell ref="I37:J37"/>
    <mergeCell ref="B34:F34"/>
    <mergeCell ref="G34:H34"/>
    <mergeCell ref="I34:J34"/>
    <mergeCell ref="B35:F35"/>
    <mergeCell ref="G35:H35"/>
    <mergeCell ref="I35:J35"/>
    <mergeCell ref="B40:F40"/>
    <mergeCell ref="G40:H40"/>
    <mergeCell ref="I40:J40"/>
    <mergeCell ref="B41:F41"/>
    <mergeCell ref="G41:H41"/>
    <mergeCell ref="I41:J41"/>
    <mergeCell ref="A38:F38"/>
    <mergeCell ref="G38:H38"/>
    <mergeCell ref="I38:J38"/>
    <mergeCell ref="B39:F39"/>
    <mergeCell ref="G39:H39"/>
    <mergeCell ref="I39:J39"/>
    <mergeCell ref="B45:F45"/>
    <mergeCell ref="G45:H45"/>
    <mergeCell ref="I45:J45"/>
    <mergeCell ref="B46:F46"/>
    <mergeCell ref="G46:H46"/>
    <mergeCell ref="I46:J46"/>
    <mergeCell ref="A42:F42"/>
    <mergeCell ref="G42:H42"/>
    <mergeCell ref="I42:J42"/>
    <mergeCell ref="B44:F44"/>
    <mergeCell ref="G44:H44"/>
    <mergeCell ref="I44:J44"/>
    <mergeCell ref="B49:F49"/>
    <mergeCell ref="G49:H49"/>
    <mergeCell ref="I49:J49"/>
    <mergeCell ref="B50:F50"/>
    <mergeCell ref="G50:H50"/>
    <mergeCell ref="I50:J50"/>
    <mergeCell ref="A47:F47"/>
    <mergeCell ref="G47:H47"/>
    <mergeCell ref="I47:J47"/>
    <mergeCell ref="B48:F48"/>
    <mergeCell ref="G48:H48"/>
    <mergeCell ref="I48:J48"/>
    <mergeCell ref="B53:F53"/>
    <mergeCell ref="G53:H53"/>
    <mergeCell ref="I53:J53"/>
    <mergeCell ref="B54:F54"/>
    <mergeCell ref="G54:H54"/>
    <mergeCell ref="I54:J54"/>
    <mergeCell ref="B51:F51"/>
    <mergeCell ref="G51:H51"/>
    <mergeCell ref="I51:J51"/>
    <mergeCell ref="B52:F52"/>
    <mergeCell ref="G52:H52"/>
    <mergeCell ref="I52:J52"/>
    <mergeCell ref="B58:F58"/>
    <mergeCell ref="G58:H58"/>
    <mergeCell ref="I58:J58"/>
    <mergeCell ref="B59:F59"/>
    <mergeCell ref="G59:H59"/>
    <mergeCell ref="I59:J59"/>
    <mergeCell ref="A55:F55"/>
    <mergeCell ref="G55:H55"/>
    <mergeCell ref="I55:J55"/>
    <mergeCell ref="A56:J56"/>
    <mergeCell ref="B57:F57"/>
    <mergeCell ref="G57:H57"/>
    <mergeCell ref="I57:J57"/>
    <mergeCell ref="B62:F62"/>
    <mergeCell ref="G62:H62"/>
    <mergeCell ref="I62:J62"/>
    <mergeCell ref="B63:F63"/>
    <mergeCell ref="G63:H63"/>
    <mergeCell ref="I63:J63"/>
    <mergeCell ref="B60:F60"/>
    <mergeCell ref="G60:H60"/>
    <mergeCell ref="I60:J60"/>
    <mergeCell ref="B61:F61"/>
    <mergeCell ref="G61:H61"/>
    <mergeCell ref="I61:J61"/>
    <mergeCell ref="A66:F66"/>
    <mergeCell ref="G66:H66"/>
    <mergeCell ref="I66:J66"/>
    <mergeCell ref="B68:F68"/>
    <mergeCell ref="G68:H68"/>
    <mergeCell ref="I68:J68"/>
    <mergeCell ref="A64:F64"/>
    <mergeCell ref="G64:H64"/>
    <mergeCell ref="I64:J64"/>
    <mergeCell ref="B65:F65"/>
    <mergeCell ref="G65:H65"/>
    <mergeCell ref="I65:J65"/>
    <mergeCell ref="B71:F71"/>
    <mergeCell ref="G71:H71"/>
    <mergeCell ref="I71:J71"/>
    <mergeCell ref="B72:F72"/>
    <mergeCell ref="G72:H72"/>
    <mergeCell ref="I72:J72"/>
    <mergeCell ref="B69:F69"/>
    <mergeCell ref="G69:H69"/>
    <mergeCell ref="I69:J69"/>
    <mergeCell ref="B70:F70"/>
    <mergeCell ref="G70:H70"/>
    <mergeCell ref="I70:J70"/>
    <mergeCell ref="A76:H76"/>
    <mergeCell ref="A77:H77"/>
    <mergeCell ref="A78:F78"/>
    <mergeCell ref="G78:H78"/>
    <mergeCell ref="A79:F79"/>
    <mergeCell ref="G79:H79"/>
    <mergeCell ref="B73:F73"/>
    <mergeCell ref="G73:H73"/>
    <mergeCell ref="I73:J73"/>
    <mergeCell ref="A74:F74"/>
    <mergeCell ref="G74:H74"/>
    <mergeCell ref="I74:J74"/>
    <mergeCell ref="A83:F83"/>
    <mergeCell ref="G83:H83"/>
    <mergeCell ref="B86:E86"/>
    <mergeCell ref="G86:H86"/>
    <mergeCell ref="B87:E87"/>
    <mergeCell ref="G87:H87"/>
    <mergeCell ref="A80:F80"/>
    <mergeCell ref="G80:H80"/>
    <mergeCell ref="A81:F81"/>
    <mergeCell ref="G81:H81"/>
    <mergeCell ref="A82:F82"/>
    <mergeCell ref="G82:H82"/>
    <mergeCell ref="A93:H93"/>
    <mergeCell ref="G95:H95"/>
    <mergeCell ref="G96:H96"/>
    <mergeCell ref="B97:E97"/>
    <mergeCell ref="G97:H97"/>
    <mergeCell ref="G98:H98"/>
    <mergeCell ref="A88:E88"/>
    <mergeCell ref="F88:H88"/>
    <mergeCell ref="G89:H89"/>
    <mergeCell ref="A90:E90"/>
    <mergeCell ref="F90:H90"/>
    <mergeCell ref="G91:H91"/>
    <mergeCell ref="G94:H94"/>
    <mergeCell ref="A94:F94"/>
    <mergeCell ref="G99:H99"/>
    <mergeCell ref="B100:E100"/>
    <mergeCell ref="G100:H100"/>
    <mergeCell ref="A101:F101"/>
    <mergeCell ref="G101:H101"/>
    <mergeCell ref="A102:C103"/>
    <mergeCell ref="D102:D103"/>
    <mergeCell ref="E102:G102"/>
    <mergeCell ref="H102:H103"/>
    <mergeCell ref="A106:F106"/>
    <mergeCell ref="G106:H106"/>
    <mergeCell ref="A107:F107"/>
    <mergeCell ref="G107:H107"/>
    <mergeCell ref="A108:F108"/>
    <mergeCell ref="G108:H108"/>
    <mergeCell ref="I102:J102"/>
    <mergeCell ref="E103:G103"/>
    <mergeCell ref="A104:F104"/>
    <mergeCell ref="G104:H104"/>
    <mergeCell ref="A105:F105"/>
    <mergeCell ref="G105:H105"/>
    <mergeCell ref="A114:D114"/>
    <mergeCell ref="G114:H114"/>
    <mergeCell ref="A115:F115"/>
    <mergeCell ref="G115:H115"/>
    <mergeCell ref="I115:J115"/>
    <mergeCell ref="A116:F116"/>
    <mergeCell ref="G116:H116"/>
    <mergeCell ref="A109:F109"/>
    <mergeCell ref="G109:H109"/>
    <mergeCell ref="A110:F110"/>
    <mergeCell ref="G110:H110"/>
    <mergeCell ref="A112:F112"/>
    <mergeCell ref="G112:H113"/>
    <mergeCell ref="A113:D113"/>
  </mergeCells>
  <dataValidations count="1">
    <dataValidation type="list" showInputMessage="1" showErrorMessage="1" sqref="G94">
      <formula1>"Lucro Real,Lucro Presumido"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50" zoomScaleNormal="150" zoomScalePageLayoutView="150" workbookViewId="0">
      <selection activeCell="E6" sqref="E6"/>
    </sheetView>
  </sheetViews>
  <sheetFormatPr defaultColWidth="30.7109375" defaultRowHeight="15" x14ac:dyDescent="0.25"/>
  <cols>
    <col min="1" max="1" width="28.28515625" customWidth="1"/>
    <col min="2" max="2" width="6.140625" customWidth="1"/>
    <col min="3" max="4" width="12.42578125" customWidth="1"/>
    <col min="5" max="5" width="15.28515625" customWidth="1"/>
  </cols>
  <sheetData>
    <row r="1" spans="1:5" s="2" customFormat="1" x14ac:dyDescent="0.25">
      <c r="A1" s="272" t="s">
        <v>125</v>
      </c>
      <c r="B1" s="273"/>
      <c r="C1" s="274"/>
      <c r="D1" s="9"/>
      <c r="E1" s="1" t="s">
        <v>126</v>
      </c>
    </row>
    <row r="2" spans="1:5" ht="25.5" x14ac:dyDescent="0.25">
      <c r="A2" s="3" t="s">
        <v>1</v>
      </c>
      <c r="B2" s="3" t="s">
        <v>2</v>
      </c>
      <c r="C2" s="3" t="s">
        <v>132</v>
      </c>
      <c r="D2" s="3" t="s">
        <v>127</v>
      </c>
      <c r="E2" s="3" t="s">
        <v>146</v>
      </c>
    </row>
    <row r="3" spans="1:5" x14ac:dyDescent="0.25">
      <c r="A3" s="4" t="s">
        <v>130</v>
      </c>
      <c r="B3" s="5">
        <v>4</v>
      </c>
      <c r="C3" s="6">
        <f>Atendimento!F114</f>
        <v>14309.305513957586</v>
      </c>
      <c r="D3" s="6">
        <f>C3*B3</f>
        <v>57237.222055830345</v>
      </c>
      <c r="E3" s="7">
        <f>D3*12</f>
        <v>686846.66466996411</v>
      </c>
    </row>
    <row r="4" spans="1:5" x14ac:dyDescent="0.2">
      <c r="A4" s="4" t="s">
        <v>131</v>
      </c>
      <c r="B4" s="5">
        <v>1</v>
      </c>
      <c r="C4" s="6">
        <f>Preposto!F114</f>
        <v>4533.3435061023738</v>
      </c>
      <c r="D4" s="6">
        <f>C4*B4</f>
        <v>4533.3435061023738</v>
      </c>
      <c r="E4" s="7">
        <f>D4*12</f>
        <v>54400.122073228486</v>
      </c>
    </row>
    <row r="5" spans="1:5" ht="15" customHeight="1" x14ac:dyDescent="0.25">
      <c r="A5" s="275" t="s">
        <v>128</v>
      </c>
      <c r="B5" s="276"/>
      <c r="C5" s="6">
        <f>SUM(C3:C4)</f>
        <v>18842.649020059958</v>
      </c>
      <c r="D5" s="6">
        <f>SUM(D3:D4)</f>
        <v>61770.565561932715</v>
      </c>
      <c r="E5" s="7">
        <f>SUM(E3:E4)</f>
        <v>741246.78674319258</v>
      </c>
    </row>
    <row r="6" spans="1:5" x14ac:dyDescent="0.2">
      <c r="A6" s="277" t="s">
        <v>129</v>
      </c>
      <c r="B6" s="277"/>
      <c r="C6" s="277"/>
      <c r="D6" s="10"/>
      <c r="E6" s="8">
        <f>E5</f>
        <v>741246.78674319258</v>
      </c>
    </row>
  </sheetData>
  <sheetProtection algorithmName="SHA-512" hashValue="fW4GWWkCoLfpWApg3QnLCbVXJ1cccaB1NxuZcVQsxq7LH9aVf+Fwi2XDJ6O9mUg5RvaLEf4OYhak53Qyrnu5rA==" saltValue="whUyQ3rg1ePwsSZD7OPTSg==" spinCount="100000" sheet="1" objects="1" scenarios="1" selectLockedCells="1" selectUnlockedCells="1"/>
  <mergeCells count="3">
    <mergeCell ref="A1:C1"/>
    <mergeCell ref="A5:B5"/>
    <mergeCell ref="A6:C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Atendimento</vt:lpstr>
      <vt:lpstr>Preposto</vt:lpstr>
      <vt:lpstr>Resumo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pe001460</dc:creator>
  <cp:lastModifiedBy>Gabriela Vanessa Pereira Leao</cp:lastModifiedBy>
  <cp:lastPrinted>2020-07-13T18:44:10Z</cp:lastPrinted>
  <dcterms:created xsi:type="dcterms:W3CDTF">2015-09-08T15:07:11Z</dcterms:created>
  <dcterms:modified xsi:type="dcterms:W3CDTF">2020-07-15T13:44:21Z</dcterms:modified>
</cp:coreProperties>
</file>